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pshina.EV\Desktop\Документы\Сайт инвесторам\Databook\"/>
    </mc:Choice>
  </mc:AlternateContent>
  <xr:revisionPtr revIDLastSave="0" documentId="13_ncr:1_{37AA0C4A-2BAE-40FE-ABA0-0A6394ECCAC4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МСФО" sheetId="1" r:id="rId1"/>
    <sheet name="ОПУ" sheetId="3" r:id="rId2"/>
    <sheet name="ОДДС" sheetId="4" r:id="rId3"/>
    <sheet name="Операционные показатели" sheetId="2" r:id="rId4"/>
  </sheets>
  <definedNames>
    <definedName name="_xlnm._FilterDatabase" localSheetId="0" hidden="1">МСФО!$B$5:$H$5</definedName>
    <definedName name="_xlnm._FilterDatabase" localSheetId="1" hidden="1">ОПУ!$B$5:$H$5</definedName>
    <definedName name="CashFlows" localSheetId="2">ОДДС!$B$6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4" l="1"/>
  <c r="H43" i="1"/>
  <c r="G43" i="1"/>
  <c r="C41" i="3"/>
  <c r="H50" i="1"/>
  <c r="F40" i="2" l="1"/>
  <c r="F18" i="2" l="1"/>
  <c r="F9" i="2"/>
  <c r="F46" i="2" l="1"/>
  <c r="F39" i="2"/>
  <c r="F27" i="2"/>
  <c r="F28" i="2"/>
  <c r="F29" i="2"/>
  <c r="F7" i="2"/>
  <c r="F22" i="2"/>
  <c r="F48" i="2" l="1"/>
  <c r="F47" i="2"/>
  <c r="F45" i="2"/>
  <c r="F44" i="2"/>
  <c r="F43" i="2"/>
  <c r="F42" i="2"/>
  <c r="F38" i="2"/>
  <c r="F37" i="2"/>
  <c r="F36" i="2"/>
  <c r="F35" i="2"/>
  <c r="F34" i="2"/>
  <c r="F33" i="2"/>
  <c r="F32" i="2"/>
  <c r="F31" i="2"/>
  <c r="F26" i="2"/>
  <c r="D21" i="2"/>
  <c r="F21" i="2" s="1"/>
  <c r="C21" i="2"/>
  <c r="G51" i="1"/>
  <c r="F51" i="1"/>
  <c r="E51" i="1"/>
  <c r="D51" i="1"/>
  <c r="C51" i="1"/>
  <c r="H51" i="1"/>
  <c r="G41" i="3"/>
  <c r="F41" i="3"/>
  <c r="E41" i="3"/>
  <c r="D41" i="3"/>
  <c r="H41" i="3"/>
  <c r="G50" i="1" l="1"/>
  <c r="I50" i="1" s="1"/>
  <c r="F50" i="1"/>
  <c r="E50" i="1"/>
  <c r="D50" i="1"/>
  <c r="C50" i="1"/>
  <c r="I15" i="4"/>
  <c r="I14" i="4"/>
  <c r="I13" i="4"/>
  <c r="I12" i="4"/>
  <c r="I11" i="4"/>
  <c r="I10" i="4"/>
  <c r="I9" i="4"/>
  <c r="I8" i="4"/>
  <c r="I7" i="4"/>
  <c r="I17" i="4"/>
  <c r="I18" i="4"/>
  <c r="I19" i="4"/>
  <c r="I20" i="4"/>
  <c r="I23" i="4"/>
  <c r="I24" i="4"/>
  <c r="I25" i="4"/>
  <c r="I26" i="4"/>
  <c r="I27" i="4"/>
  <c r="I28" i="4"/>
  <c r="I29" i="4"/>
  <c r="I30" i="4"/>
  <c r="I33" i="4"/>
  <c r="I34" i="4"/>
  <c r="I35" i="4"/>
  <c r="I36" i="4"/>
  <c r="I37" i="4"/>
  <c r="I38" i="4"/>
  <c r="I39" i="4"/>
  <c r="I41" i="4"/>
  <c r="I42" i="4"/>
  <c r="I43" i="4"/>
  <c r="I44" i="4"/>
  <c r="I45" i="4"/>
  <c r="I39" i="3"/>
  <c r="I38" i="3"/>
  <c r="I36" i="3"/>
  <c r="I35" i="3"/>
  <c r="I34" i="3"/>
  <c r="I33" i="3"/>
  <c r="I32" i="3"/>
  <c r="I31" i="3"/>
  <c r="I28" i="3"/>
  <c r="I27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47" i="1"/>
  <c r="I45" i="1"/>
  <c r="I44" i="1"/>
  <c r="I43" i="1"/>
  <c r="I42" i="1"/>
  <c r="I41" i="1"/>
  <c r="I40" i="1"/>
  <c r="I39" i="1"/>
  <c r="I37" i="1"/>
  <c r="I36" i="1"/>
  <c r="I35" i="1"/>
  <c r="I34" i="1"/>
  <c r="I33" i="1"/>
  <c r="I32" i="1"/>
  <c r="I31" i="1"/>
  <c r="I30" i="1"/>
  <c r="I29" i="1"/>
  <c r="I28" i="1"/>
  <c r="I27" i="1"/>
  <c r="I26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</calcChain>
</file>

<file path=xl/sharedStrings.xml><?xml version="1.0" encoding="utf-8"?>
<sst xmlns="http://schemas.openxmlformats.org/spreadsheetml/2006/main" count="171" uniqueCount="158">
  <si>
    <t>Железнодорожный транспорт</t>
  </si>
  <si>
    <t>Водный транспорт</t>
  </si>
  <si>
    <t>Транспортная инфраструктура</t>
  </si>
  <si>
    <t>Средневзвешенный срок действия договоров (по ЧЛП), лет</t>
  </si>
  <si>
    <t>Авиатранспорт</t>
  </si>
  <si>
    <t>Операционные результаты</t>
  </si>
  <si>
    <t>Активы</t>
  </si>
  <si>
    <t>Денежные и приравненные к ним средства</t>
  </si>
  <si>
    <t>Средства в банках</t>
  </si>
  <si>
    <t>Авансы, уплаченные поставщикам</t>
  </si>
  <si>
    <t>Оборудование, находящееся в процессе передачи  в лизинг</t>
  </si>
  <si>
    <t>Займы выданные</t>
  </si>
  <si>
    <t>Запасы</t>
  </si>
  <si>
    <t>Чистые инвестиции в лизинг</t>
  </si>
  <si>
    <t>Активы, сдаваемые в операционную аренду</t>
  </si>
  <si>
    <t>Актив по концессионному соглашению</t>
  </si>
  <si>
    <t>Инвестиционная собственность</t>
  </si>
  <si>
    <t>Основные средства, нематериальные активы и активы в форме права пользования</t>
  </si>
  <si>
    <t>Отложенные активы по налогу на прибыль</t>
  </si>
  <si>
    <t>Текущие активы по налогу на прибыль</t>
  </si>
  <si>
    <t>НДС к возмещению</t>
  </si>
  <si>
    <t>Всего активов</t>
  </si>
  <si>
    <t>Обязательства</t>
  </si>
  <si>
    <t>Кредиты и займы полученные</t>
  </si>
  <si>
    <t>Обязательства по аренде</t>
  </si>
  <si>
    <t>Выпущенные долговые ценные бумаги</t>
  </si>
  <si>
    <t>Авансы полученные</t>
  </si>
  <si>
    <t>Отложенные обязательства по налогу на прибыль</t>
  </si>
  <si>
    <t>Текущие обязательства по налогу на прибыль</t>
  </si>
  <si>
    <t>Кредиторская задолженность по налогам, отличным от налога на прибыль</t>
  </si>
  <si>
    <t>Всего обязательств</t>
  </si>
  <si>
    <t>Капитал</t>
  </si>
  <si>
    <t>Акционерный капитал</t>
  </si>
  <si>
    <t>Дополнительный капитал</t>
  </si>
  <si>
    <t>Накопленный убыток</t>
  </si>
  <si>
    <t>Курсовые разницы</t>
  </si>
  <si>
    <t>Капитал, приходящийся на акционера Компании</t>
  </si>
  <si>
    <t>Неконтролирующая доля участия</t>
  </si>
  <si>
    <t>Всего капитала</t>
  </si>
  <si>
    <t>Всего обязательств и капитала</t>
  </si>
  <si>
    <t>Процентные доходы от операций финансового лизинга</t>
  </si>
  <si>
    <t>Прочие процентные доходы</t>
  </si>
  <si>
    <t>Доходы от операционной аренды</t>
  </si>
  <si>
    <t>Процентные расходы</t>
  </si>
  <si>
    <t>Расходы по операционной аренде</t>
  </si>
  <si>
    <t>Амортизация основных средств, переданных в операционную аренду</t>
  </si>
  <si>
    <t>Административные расходы</t>
  </si>
  <si>
    <t>Прочие операционные доходы</t>
  </si>
  <si>
    <t>Чистая прибыль (убыток) от переоценки счетов в иностранной валюте</t>
  </si>
  <si>
    <t>(Убыток) доход от выбытия запасов и их списания до чистой стоимости возможной продажи</t>
  </si>
  <si>
    <t>Прибыль до налогообложения</t>
  </si>
  <si>
    <t>Прибыль за год</t>
  </si>
  <si>
    <t>Приходящаяся на:</t>
  </si>
  <si>
    <t>- Акционера</t>
  </si>
  <si>
    <t>- Неконтролирующую долю участия</t>
  </si>
  <si>
    <t>Статьи, которые реклассифицированы или могут быть впоследствии реклассифицированы в состав прибыли или убытка:</t>
  </si>
  <si>
    <t>Всего статей, которые реклассифицированы или могут быть впоследствии реклассифицированы в состав прибыли или убытка</t>
  </si>
  <si>
    <t>Всего совокупного дохода (убытка) за год</t>
  </si>
  <si>
    <t>Приходящийся на:</t>
  </si>
  <si>
    <t>ДВИЖЕНИЕ ДЕНЕЖНЫХ СРЕДСТВ ОТ ОПЕРАЦИОННОЙ ДЕЯТЕЛЬНОСТИ</t>
  </si>
  <si>
    <t xml:space="preserve">Денежные средства, уплаченные поставщикам </t>
  </si>
  <si>
    <t>Денежные средства, направленные на страхование имущества в лизинге</t>
  </si>
  <si>
    <t>Проценты, полученные по операциям, отличным от финансовой аренды</t>
  </si>
  <si>
    <t>Проценты уплаченные</t>
  </si>
  <si>
    <t>Государственные субсидии в части компенсации процентов уплаченных</t>
  </si>
  <si>
    <t>Административные и прочие расходы уплаченные</t>
  </si>
  <si>
    <t>Чистое использование денежных средств в операционной деятельности до уплаты налога на прибыль</t>
  </si>
  <si>
    <t>(Расход) возмещение по налогу на прибыль</t>
  </si>
  <si>
    <t>Чистое использование денежных средств в операционной деятельности</t>
  </si>
  <si>
    <t>ДВИЖЕНИЕ ДЕНЕЖНЫХ СРЕДСТВ ОТ ИНВЕСТИЦИОННОЙ ДЕЯТЕЛЬНОСТИ</t>
  </si>
  <si>
    <t>Возврат займов выданных</t>
  </si>
  <si>
    <t>Денежные средства, уплаченные по концессионному соглашению</t>
  </si>
  <si>
    <t>Чистое использование денежных средств в инвестиционной деятельности</t>
  </si>
  <si>
    <t>ДВИЖЕНИЕ ДЕНЕЖНЫХ СРЕДСТВ ОТ ФИНАНСОВОЙ ДЕЯТЕЛЬНОСТИ</t>
  </si>
  <si>
    <t xml:space="preserve">Кредиты и займы полученные </t>
  </si>
  <si>
    <t>Кредиты и займы выплаченные</t>
  </si>
  <si>
    <t>Долговые ценные бумаги погашенные</t>
  </si>
  <si>
    <t>Обязательства по аренде выплаченные</t>
  </si>
  <si>
    <t>Дивиденды выплаченные</t>
  </si>
  <si>
    <t xml:space="preserve">Дополнительный капитал </t>
  </si>
  <si>
    <t>Чистое поступление денежных средств от финансовой деятельности</t>
  </si>
  <si>
    <t>Влияние изменений валютных курсов на величину денежных и приравненных к ним средств</t>
  </si>
  <si>
    <t>Чистое увеличение денежных и приравненных к ним средств</t>
  </si>
  <si>
    <t>Денежные и приравненные к ним средства по состоянию на начало года</t>
  </si>
  <si>
    <t>Денежные и приравненные к ним средства по состоянию на конец года</t>
  </si>
  <si>
    <t>-</t>
  </si>
  <si>
    <t>Финансовые активы, удерживаемые для получения дохода</t>
  </si>
  <si>
    <t>Инвестиции в ассоциированные компании и совместные предприятия</t>
  </si>
  <si>
    <t>Прочие активы</t>
  </si>
  <si>
    <t>Прочие обязательства</t>
  </si>
  <si>
    <t>Курсовые разницы и прочие резервы</t>
  </si>
  <si>
    <t>Прочие операционные расходы</t>
  </si>
  <si>
    <t>Доля в убытке ассоциированных компаний и совместных предприятий</t>
  </si>
  <si>
    <t>Чистое изменение справедливой стоимости долговых инструментов, переоцениваемых по справедливой стоимости через прочий совокупный доход</t>
  </si>
  <si>
    <t>Чистое изменение средств в банках</t>
  </si>
  <si>
    <t>Поступления от продажи инвестиционной собственности</t>
  </si>
  <si>
    <t>Финансовые обязательства перед акционером</t>
  </si>
  <si>
    <t>Кредиторская задолженность перед выбывшими дочерними компаниями</t>
  </si>
  <si>
    <t xml:space="preserve">Оценочный резерв по договорам финансовой гарантии </t>
  </si>
  <si>
    <t>Консолидированный отчет о финансовом положении</t>
  </si>
  <si>
    <t>Доход за вычетом расходов от выбытия дочерних компаний</t>
  </si>
  <si>
    <t>Экономия (расход) по налогу на прибыль</t>
  </si>
  <si>
    <t>Прибыль (убыток) за период от продолжающейся деятельности</t>
  </si>
  <si>
    <t>Убыток после налогообложения за период от прекращенной деятельности</t>
  </si>
  <si>
    <t>Реклассификация в состав прибыли и убытка резерва курсовых разниц, за вычетом налогов, по выбывшим дочерним компаниям</t>
  </si>
  <si>
    <t>Отчет о прибылях и убытках</t>
  </si>
  <si>
    <t>Прочий совокупный (убыток) доход за вычетом налога на прибыль</t>
  </si>
  <si>
    <t>г/г</t>
  </si>
  <si>
    <t>Чистые (выплаты) поступления по налогам, отличным от налога на прибыль</t>
  </si>
  <si>
    <t>Отчет о движении денежных средств</t>
  </si>
  <si>
    <t>Прочее</t>
  </si>
  <si>
    <t xml:space="preserve">Доля просроченных платежей в чистом лизинговом портфеле </t>
  </si>
  <si>
    <r>
      <t>Объем чистого лизингового портфеля</t>
    </r>
    <r>
      <rPr>
        <b/>
        <vertAlign val="superscript"/>
        <sz val="11"/>
        <color theme="1"/>
        <rFont val="Arial"/>
        <family val="2"/>
        <charset val="204"/>
      </rPr>
      <t>1</t>
    </r>
    <r>
      <rPr>
        <b/>
        <sz val="11"/>
        <color theme="1"/>
        <rFont val="Arial"/>
        <family val="2"/>
        <charset val="204"/>
      </rPr>
      <t>, млрд руб.</t>
    </r>
  </si>
  <si>
    <t>Примечания:</t>
  </si>
  <si>
    <t>1.</t>
  </si>
  <si>
    <r>
      <rPr>
        <b/>
        <i/>
        <sz val="8"/>
        <color theme="1"/>
        <rFont val="Arial"/>
        <family val="2"/>
        <charset val="204"/>
      </rPr>
      <t>Лизинговый портфель по сумме обязательств или чистый лизинговый портфель (ЧЛП)</t>
    </r>
    <r>
      <rPr>
        <i/>
        <sz val="8"/>
        <color theme="1"/>
        <rFont val="Arial"/>
        <family val="2"/>
        <charset val="204"/>
      </rPr>
      <t xml:space="preserve"> 
Сумма всех предусмотренных договором лизинга/аренды платежей, включая НДС, в т.ч. дополнительных обязательств лизингополучателя, возникших при исполнении договора лизинга и принятых на себя лизингополучателем (проценты за пользование денежными средствами при достижении соглашения о реструктуризации просроченной задолженности по оплате лизинговых платежей, неустойка за несвоевременную оплату лизинговых платежей, установленная мировым соглашением, заключенным с лизингополучателем, оплаты по договорам обратного выкупа имущества) за вычетом полученных по данным договорам платежей на дату окончания отчетного периода, а также сумма всех будущих платежей по выданным займам с учетом прогнозных рассчитанных процентов по займам и сумма всех будущих платежей по договорам купли-продажи с рассрочкой.</t>
    </r>
  </si>
  <si>
    <t>2.</t>
  </si>
  <si>
    <t>Коэффициент покрытия процентных расходов доходами</t>
  </si>
  <si>
    <t>Капитал/Активы</t>
  </si>
  <si>
    <t xml:space="preserve"> -1,64 п.п.</t>
  </si>
  <si>
    <t>Вертолеты</t>
  </si>
  <si>
    <t>Магистральные самолеты</t>
  </si>
  <si>
    <t>Региональная и малая авация</t>
  </si>
  <si>
    <t>Полувагон инновационный</t>
  </si>
  <si>
    <t>Флот воздушных судов, ед</t>
  </si>
  <si>
    <t>Вагонный парк, тыс. ед.</t>
  </si>
  <si>
    <t>Полувагон</t>
  </si>
  <si>
    <t>Платформа</t>
  </si>
  <si>
    <t>Хоппер</t>
  </si>
  <si>
    <t>Вагон крытый</t>
  </si>
  <si>
    <t>Прочие</t>
  </si>
  <si>
    <t>Флот водного транспорта, ед.</t>
  </si>
  <si>
    <t>Сухогрузы</t>
  </si>
  <si>
    <t>Пассажирские суда</t>
  </si>
  <si>
    <t>Дноуглубительный флот</t>
  </si>
  <si>
    <t>Баржи</t>
  </si>
  <si>
    <t>Танкеры</t>
  </si>
  <si>
    <t>Буксиры</t>
  </si>
  <si>
    <t>Комбинированные суда</t>
  </si>
  <si>
    <t>Паромы</t>
  </si>
  <si>
    <t xml:space="preserve"> Общее количество техники, находящейся в собственности и в залоге Группы ГТЛК, в стадии строительства, а также техники, ожидающей поставки по контрактам Группы ГТЛК. </t>
  </si>
  <si>
    <r>
      <rPr>
        <b/>
        <i/>
        <sz val="8"/>
        <color theme="1"/>
        <rFont val="Arial"/>
        <family val="2"/>
        <charset val="204"/>
      </rPr>
      <t xml:space="preserve">Лизинговый портфель по остатку невозмещенных инвестиций, или лизинговый портфель по остатку возмещения контрактной стоимости без НДС </t>
    </r>
    <r>
      <rPr>
        <i/>
        <sz val="8"/>
        <color theme="1"/>
        <rFont val="Arial"/>
        <family val="2"/>
        <charset val="204"/>
      </rPr>
      <t xml:space="preserve">
Сумма инвестиций, необходимых для приобретения имущества по действующим договорам лизинга, аренды и договорам займа, выданным третьим лицам, уменьшенная на величину возмещения контрактной стоимости в полученных лизинговых/арендных платежах и сумм, принятых в погашение по договорам займа, за вычетом НДС.</t>
    </r>
  </si>
  <si>
    <t>Объем лизингового портфеля по остатку невозмещенных инвестиций, млрд руб.</t>
  </si>
  <si>
    <t>Диверсификация лизингового портфеля по объему инвестиций,%</t>
  </si>
  <si>
    <t>Автотранспорт пассажирский, ДСТ</t>
  </si>
  <si>
    <r>
      <t>Парк ГТЛК</t>
    </r>
    <r>
      <rPr>
        <b/>
        <vertAlign val="superscript"/>
        <sz val="11"/>
        <color theme="0"/>
        <rFont val="Arial"/>
        <family val="2"/>
        <charset val="204"/>
      </rPr>
      <t>3</t>
    </r>
  </si>
  <si>
    <r>
      <t>Новый бизнес</t>
    </r>
    <r>
      <rPr>
        <vertAlign val="superscript"/>
        <sz val="11"/>
        <color theme="1"/>
        <rFont val="Arial"/>
        <family val="2"/>
        <charset val="204"/>
      </rPr>
      <t>2</t>
    </r>
    <r>
      <rPr>
        <sz val="11"/>
        <color theme="1"/>
        <rFont val="Arial"/>
        <family val="2"/>
        <charset val="204"/>
      </rPr>
      <t xml:space="preserve"> (с учетом сделок ФНБ), млрд руб.</t>
    </r>
  </si>
  <si>
    <r>
      <rPr>
        <b/>
        <i/>
        <sz val="8"/>
        <color theme="1"/>
        <rFont val="Arial"/>
        <family val="2"/>
        <charset val="204"/>
      </rPr>
      <t xml:space="preserve">Объем нового бизнеса (инвестиции в имущество) </t>
    </r>
    <r>
      <rPr>
        <i/>
        <sz val="8"/>
        <color theme="1"/>
        <rFont val="Arial"/>
        <family val="2"/>
        <charset val="204"/>
      </rPr>
      <t xml:space="preserve">
Общая сумма стоимости имущества по договорам купли-продажи, для которых одновременно исполняются следующие условия: в отношении имущества в отчетном периоде заключены соответствующие договоры лизинга/аренды и по одному из договоров, заключенных в отношении имущества (договор купли-продажи, договор лизинга/операционной аренды) произведены оплаты или подписан акт приема-передачи имущества лизингополучателю/арендатору), объемов займов, предоставленных в отчетном периоде на осуществление инвестиций, и общая сумма стоимости имущества по заключенным договорам купли-продажи в рассрочку, за исключением имущества, которое было ранее получено этим же клиентом для использования по договорам аренды/лизинга. Внутригрупповые сделки, когда сторонами договора лизинга/аренды являются Общество и его дочерние общества, при расчете показателя не учитываются. Сделки, заключенные в отчетном периоде, предметом которых является имущество, повторно передающееся в лизинг/аренду, в объеме нового бизнеса не учитываются. Информация об объеме нового бизнеса предоставляется нарастающим итогом с начала текущего года, сравнительный отчет – нарастающим итогом за сопоставимый период предшествующих лет. В случае приобретения портфеля договоров или приобретения лизинговой компании в состав нового бизнеса включается остаток инвестиций по приобретенному портфелю.</t>
    </r>
  </si>
  <si>
    <r>
      <t>Новый бизнес</t>
    </r>
    <r>
      <rPr>
        <i/>
        <vertAlign val="superscript"/>
        <sz val="11"/>
        <color theme="1"/>
        <rFont val="Arial"/>
        <family val="2"/>
        <charset val="204"/>
      </rPr>
      <t>2</t>
    </r>
    <r>
      <rPr>
        <i/>
        <sz val="11"/>
        <color theme="1"/>
        <rFont val="Arial"/>
        <family val="2"/>
        <charset val="204"/>
      </rPr>
      <t xml:space="preserve"> (без учета сделок ФНБ), млрд руб.</t>
    </r>
  </si>
  <si>
    <t>Лизинговые активы</t>
  </si>
  <si>
    <t>Денежные средства, полученные от реализации имущества</t>
  </si>
  <si>
    <t>Денежные средства, уплаченные по договорам финансовой гарантии</t>
  </si>
  <si>
    <t>Продажа (приобретение) неконтролируемых долей участия в дочерних компаниях</t>
  </si>
  <si>
    <t>Денежные средства, полученные от лизингополучателей и арендаторов</t>
  </si>
  <si>
    <t>Поступления (расход) от выбытия (приобретения) дочерних и ассоциированных компаний</t>
  </si>
  <si>
    <t>Обесценение и создание оценочных резервов</t>
  </si>
  <si>
    <t>Чистые доходы (расходы) от финансовых активов, производных финансовых инструментами и от конверсионных сделок</t>
  </si>
  <si>
    <t>Поступления от операций с финансовыми активами, оцениваемыми по справедливой стоимости через прочий совокупный доход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</si>
</sst>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0.0%"/>
  </numFmts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i/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i/>
      <sz val="11"/>
      <color theme="0" tint="-0.499984740745262"/>
      <name val="Arial"/>
      <family val="2"/>
      <charset val="204"/>
    </font>
    <font>
      <i/>
      <sz val="11"/>
      <color theme="2" tint="-0.749992370372631"/>
      <name val="Arial"/>
      <family val="2"/>
      <charset val="204"/>
    </font>
    <font>
      <b/>
      <sz val="11"/>
      <color theme="0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2"/>
      <color theme="0"/>
      <name val="Arial"/>
      <family val="2"/>
      <charset val="204"/>
    </font>
    <font>
      <i/>
      <sz val="12"/>
      <color theme="1"/>
      <name val="Arial"/>
      <family val="2"/>
      <charset val="204"/>
    </font>
    <font>
      <b/>
      <sz val="12"/>
      <color theme="1" tint="0.249977111117893"/>
      <name val="Arial"/>
      <family val="2"/>
      <charset val="204"/>
    </font>
    <font>
      <i/>
      <sz val="12"/>
      <color theme="1" tint="0.249977111117893"/>
      <name val="Arial"/>
      <family val="2"/>
      <charset val="204"/>
    </font>
    <font>
      <b/>
      <i/>
      <sz val="12"/>
      <color theme="1"/>
      <name val="Arial"/>
      <family val="2"/>
      <charset val="204"/>
    </font>
    <font>
      <sz val="12"/>
      <color rgb="FFFF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vertAlign val="superscript"/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b/>
      <vertAlign val="superscript"/>
      <sz val="11"/>
      <color theme="0"/>
      <name val="Arial"/>
      <family val="2"/>
      <charset val="204"/>
    </font>
    <font>
      <vertAlign val="superscript"/>
      <sz val="11"/>
      <color theme="1"/>
      <name val="Arial"/>
      <family val="2"/>
      <charset val="204"/>
    </font>
    <font>
      <i/>
      <vertAlign val="superscript"/>
      <sz val="11"/>
      <color theme="1"/>
      <name val="Arial"/>
      <family val="2"/>
      <charset val="204"/>
    </font>
    <font>
      <b/>
      <sz val="12"/>
      <name val="Arial"/>
      <family val="2"/>
      <charset val="204"/>
    </font>
    <font>
      <i/>
      <sz val="12"/>
      <name val="Arial"/>
      <family val="2"/>
      <charset val="204"/>
    </font>
    <font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/>
      </right>
      <top style="thin">
        <color theme="0" tint="-0.34998626667073579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 tint="-0.34998626667073579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4" fillId="2" borderId="0" xfId="0" applyFont="1" applyFill="1"/>
    <xf numFmtId="0" fontId="5" fillId="2" borderId="0" xfId="0" applyFont="1" applyFill="1" applyAlignment="1">
      <alignment horizontal="right" vertical="center" wrapText="1"/>
    </xf>
    <xf numFmtId="0" fontId="9" fillId="0" borderId="0" xfId="0" applyFont="1"/>
    <xf numFmtId="164" fontId="9" fillId="0" borderId="0" xfId="1" applyNumberFormat="1" applyFont="1" applyBorder="1"/>
    <xf numFmtId="3" fontId="9" fillId="0" borderId="0" xfId="0" applyNumberFormat="1" applyFont="1"/>
    <xf numFmtId="0" fontId="10" fillId="3" borderId="0" xfId="0" applyFont="1" applyFill="1"/>
    <xf numFmtId="0" fontId="10" fillId="3" borderId="0" xfId="0" applyFont="1" applyFill="1" applyAlignment="1">
      <alignment horizontal="center" vertical="center" wrapText="1"/>
    </xf>
    <xf numFmtId="0" fontId="7" fillId="2" borderId="0" xfId="0" applyFont="1" applyFill="1"/>
    <xf numFmtId="3" fontId="7" fillId="2" borderId="0" xfId="0" applyNumberFormat="1" applyFont="1" applyFill="1"/>
    <xf numFmtId="0" fontId="2" fillId="0" borderId="0" xfId="0" applyFont="1"/>
    <xf numFmtId="0" fontId="11" fillId="0" borderId="0" xfId="0" applyFont="1"/>
    <xf numFmtId="0" fontId="11" fillId="0" borderId="0" xfId="0" applyFont="1" applyAlignment="1">
      <alignment vertical="center" wrapText="1"/>
    </xf>
    <xf numFmtId="164" fontId="11" fillId="0" borderId="0" xfId="1" applyNumberFormat="1" applyFont="1" applyAlignment="1">
      <alignment vertical="center" wrapText="1"/>
    </xf>
    <xf numFmtId="164" fontId="11" fillId="0" borderId="0" xfId="1" applyNumberFormat="1" applyFont="1" applyAlignment="1">
      <alignment horizontal="right" vertical="center" wrapText="1"/>
    </xf>
    <xf numFmtId="164" fontId="11" fillId="0" borderId="0" xfId="1" applyNumberFormat="1" applyFont="1" applyBorder="1" applyAlignment="1">
      <alignment horizontal="right" vertical="center" wrapText="1"/>
    </xf>
    <xf numFmtId="164" fontId="11" fillId="0" borderId="0" xfId="1" applyNumberFormat="1" applyFont="1" applyBorder="1" applyAlignment="1">
      <alignment vertical="center" wrapText="1"/>
    </xf>
    <xf numFmtId="164" fontId="11" fillId="0" borderId="0" xfId="0" applyNumberFormat="1" applyFont="1"/>
    <xf numFmtId="0" fontId="14" fillId="3" borderId="1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right" vertical="center" wrapText="1"/>
    </xf>
    <xf numFmtId="0" fontId="14" fillId="3" borderId="0" xfId="0" applyFont="1" applyFill="1" applyAlignment="1">
      <alignment horizontal="left" vertical="center"/>
    </xf>
    <xf numFmtId="164" fontId="11" fillId="0" borderId="2" xfId="1" applyNumberFormat="1" applyFont="1" applyBorder="1" applyAlignment="1">
      <alignment horizontal="right" vertical="center" wrapText="1"/>
    </xf>
    <xf numFmtId="0" fontId="12" fillId="0" borderId="2" xfId="0" applyFont="1" applyBorder="1" applyAlignment="1">
      <alignment horizontal="right" vertical="center" wrapText="1"/>
    </xf>
    <xf numFmtId="0" fontId="14" fillId="3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vertical="center" wrapText="1"/>
    </xf>
    <xf numFmtId="0" fontId="12" fillId="4" borderId="0" xfId="0" applyFont="1" applyFill="1" applyAlignment="1">
      <alignment horizontal="right" vertical="center" wrapText="1"/>
    </xf>
    <xf numFmtId="164" fontId="13" fillId="4" borderId="0" xfId="1" applyNumberFormat="1" applyFont="1" applyFill="1" applyAlignment="1">
      <alignment vertical="center" wrapText="1"/>
    </xf>
    <xf numFmtId="0" fontId="12" fillId="4" borderId="0" xfId="0" applyFont="1" applyFill="1" applyAlignment="1">
      <alignment horizontal="justify" vertical="center" wrapText="1"/>
    </xf>
    <xf numFmtId="164" fontId="12" fillId="4" borderId="0" xfId="1" applyNumberFormat="1" applyFont="1" applyFill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164" fontId="12" fillId="0" borderId="0" xfId="1" applyNumberFormat="1" applyFont="1" applyFill="1" applyBorder="1" applyAlignment="1">
      <alignment horizontal="right" vertical="center" wrapText="1"/>
    </xf>
    <xf numFmtId="0" fontId="12" fillId="2" borderId="3" xfId="0" applyFont="1" applyFill="1" applyBorder="1" applyAlignment="1">
      <alignment vertical="center" wrapText="1"/>
    </xf>
    <xf numFmtId="164" fontId="12" fillId="2" borderId="3" xfId="1" applyNumberFormat="1" applyFont="1" applyFill="1" applyBorder="1" applyAlignment="1">
      <alignment vertical="center" wrapText="1"/>
    </xf>
    <xf numFmtId="164" fontId="12" fillId="2" borderId="3" xfId="1" applyNumberFormat="1" applyFont="1" applyFill="1" applyBorder="1" applyAlignment="1">
      <alignment horizontal="right" vertical="center" wrapText="1"/>
    </xf>
    <xf numFmtId="0" fontId="11" fillId="0" borderId="2" xfId="0" applyFont="1" applyBorder="1" applyAlignment="1">
      <alignment vertical="center" wrapText="1"/>
    </xf>
    <xf numFmtId="164" fontId="11" fillId="0" borderId="2" xfId="1" applyNumberFormat="1" applyFont="1" applyBorder="1" applyAlignment="1">
      <alignment vertical="center" wrapText="1"/>
    </xf>
    <xf numFmtId="9" fontId="17" fillId="0" borderId="0" xfId="2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164" fontId="11" fillId="0" borderId="0" xfId="1" applyNumberFormat="1" applyFont="1" applyAlignment="1">
      <alignment horizontal="right" vertical="center"/>
    </xf>
    <xf numFmtId="164" fontId="11" fillId="0" borderId="0" xfId="1" applyNumberFormat="1" applyFont="1" applyBorder="1" applyAlignment="1">
      <alignment horizontal="right" vertical="center"/>
    </xf>
    <xf numFmtId="164" fontId="12" fillId="0" borderId="2" xfId="1" applyNumberFormat="1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2" xfId="0" applyFont="1" applyBorder="1" applyAlignment="1">
      <alignment vertical="center"/>
    </xf>
    <xf numFmtId="0" fontId="18" fillId="0" borderId="2" xfId="0" applyFont="1" applyBorder="1" applyAlignment="1">
      <alignment vertical="center" wrapText="1"/>
    </xf>
    <xf numFmtId="164" fontId="11" fillId="0" borderId="0" xfId="0" applyNumberFormat="1" applyFont="1" applyAlignment="1">
      <alignment horizontal="right"/>
    </xf>
    <xf numFmtId="0" fontId="15" fillId="0" borderId="0" xfId="0" applyFont="1" applyAlignment="1">
      <alignment vertical="center" wrapText="1"/>
    </xf>
    <xf numFmtId="0" fontId="12" fillId="2" borderId="3" xfId="0" applyFont="1" applyFill="1" applyBorder="1" applyAlignment="1">
      <alignment vertical="center"/>
    </xf>
    <xf numFmtId="164" fontId="12" fillId="2" borderId="3" xfId="1" applyNumberFormat="1" applyFont="1" applyFill="1" applyBorder="1" applyAlignment="1">
      <alignment horizontal="right" vertical="center"/>
    </xf>
    <xf numFmtId="164" fontId="12" fillId="4" borderId="0" xfId="1" applyNumberFormat="1" applyFont="1" applyFill="1" applyBorder="1" applyAlignment="1">
      <alignment horizontal="right" vertical="center" wrapText="1"/>
    </xf>
    <xf numFmtId="164" fontId="11" fillId="4" borderId="0" xfId="1" applyNumberFormat="1" applyFont="1" applyFill="1" applyAlignment="1">
      <alignment horizontal="right" vertical="center"/>
    </xf>
    <xf numFmtId="164" fontId="12" fillId="4" borderId="0" xfId="1" applyNumberFormat="1" applyFont="1" applyFill="1" applyAlignment="1">
      <alignment horizontal="right" vertical="center"/>
    </xf>
    <xf numFmtId="0" fontId="12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right" vertical="center" wrapText="1"/>
    </xf>
    <xf numFmtId="164" fontId="12" fillId="0" borderId="3" xfId="1" applyNumberFormat="1" applyFont="1" applyBorder="1" applyAlignment="1">
      <alignment horizontal="right" vertical="center"/>
    </xf>
    <xf numFmtId="164" fontId="11" fillId="0" borderId="0" xfId="1" applyNumberFormat="1" applyFont="1" applyFill="1" applyAlignment="1">
      <alignment horizontal="right" vertical="center"/>
    </xf>
    <xf numFmtId="164" fontId="12" fillId="0" borderId="0" xfId="1" applyNumberFormat="1" applyFont="1" applyFill="1" applyAlignment="1">
      <alignment horizontal="right" vertical="center"/>
    </xf>
    <xf numFmtId="164" fontId="12" fillId="4" borderId="0" xfId="1" applyNumberFormat="1" applyFont="1" applyFill="1" applyBorder="1" applyAlignment="1">
      <alignment horizontal="right" vertical="center"/>
    </xf>
    <xf numFmtId="164" fontId="12" fillId="5" borderId="2" xfId="1" applyNumberFormat="1" applyFont="1" applyFill="1" applyBorder="1" applyAlignment="1">
      <alignment horizontal="left" vertical="center"/>
    </xf>
    <xf numFmtId="164" fontId="12" fillId="5" borderId="2" xfId="1" applyNumberFormat="1" applyFont="1" applyFill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1" applyNumberFormat="1" applyFont="1" applyFill="1" applyAlignment="1">
      <alignment horizontal="right" vertical="center"/>
    </xf>
    <xf numFmtId="164" fontId="11" fillId="0" borderId="0" xfId="1" applyNumberFormat="1" applyFont="1" applyFill="1" applyAlignment="1"/>
    <xf numFmtId="0" fontId="3" fillId="0" borderId="0" xfId="0" applyFont="1" applyAlignment="1">
      <alignment horizontal="left" vertical="center"/>
    </xf>
    <xf numFmtId="164" fontId="20" fillId="0" borderId="0" xfId="1" applyNumberFormat="1" applyFont="1" applyFill="1" applyAlignment="1">
      <alignment horizontal="right" vertical="center"/>
    </xf>
    <xf numFmtId="164" fontId="12" fillId="0" borderId="0" xfId="1" applyNumberFormat="1" applyFont="1" applyFill="1" applyAlignment="1"/>
    <xf numFmtId="164" fontId="13" fillId="0" borderId="0" xfId="1" applyNumberFormat="1" applyFont="1" applyFill="1" applyBorder="1" applyAlignment="1">
      <alignment horizontal="right" vertical="center"/>
    </xf>
    <xf numFmtId="0" fontId="20" fillId="4" borderId="0" xfId="0" applyFont="1" applyFill="1" applyAlignment="1">
      <alignment vertical="center"/>
    </xf>
    <xf numFmtId="164" fontId="11" fillId="4" borderId="0" xfId="1" applyNumberFormat="1" applyFont="1" applyFill="1" applyAlignment="1"/>
    <xf numFmtId="164" fontId="20" fillId="0" borderId="0" xfId="1" applyNumberFormat="1" applyFont="1" applyFill="1" applyBorder="1" applyAlignment="1">
      <alignment horizontal="right" vertical="center"/>
    </xf>
    <xf numFmtId="164" fontId="3" fillId="0" borderId="0" xfId="1" applyNumberFormat="1" applyFont="1" applyFill="1" applyBorder="1" applyAlignment="1">
      <alignment horizontal="right" vertical="center"/>
    </xf>
    <xf numFmtId="164" fontId="11" fillId="0" borderId="0" xfId="1" applyNumberFormat="1" applyFont="1" applyFill="1" applyBorder="1" applyAlignment="1"/>
    <xf numFmtId="0" fontId="20" fillId="4" borderId="3" xfId="0" applyFont="1" applyFill="1" applyBorder="1" applyAlignment="1">
      <alignment vertical="center"/>
    </xf>
    <xf numFmtId="164" fontId="20" fillId="4" borderId="3" xfId="1" applyNumberFormat="1" applyFont="1" applyFill="1" applyBorder="1" applyAlignment="1">
      <alignment horizontal="right" vertical="center"/>
    </xf>
    <xf numFmtId="164" fontId="12" fillId="4" borderId="3" xfId="1" applyNumberFormat="1" applyFont="1" applyFill="1" applyBorder="1" applyAlignment="1"/>
    <xf numFmtId="0" fontId="22" fillId="0" borderId="0" xfId="0" applyFont="1" applyAlignment="1">
      <alignment vertical="top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5" fillId="0" borderId="9" xfId="0" applyFont="1" applyBorder="1" applyAlignment="1">
      <alignment vertical="center"/>
    </xf>
    <xf numFmtId="10" fontId="4" fillId="0" borderId="5" xfId="2" applyNumberFormat="1" applyFont="1" applyBorder="1"/>
    <xf numFmtId="0" fontId="4" fillId="0" borderId="0" xfId="0" applyFont="1" applyAlignment="1">
      <alignment horizontal="left" indent="1"/>
    </xf>
    <xf numFmtId="9" fontId="17" fillId="0" borderId="0" xfId="2" applyFont="1" applyFill="1" applyBorder="1" applyAlignment="1">
      <alignment horizontal="left" vertical="center" wrapText="1" indent="1"/>
    </xf>
    <xf numFmtId="166" fontId="17" fillId="0" borderId="0" xfId="2" applyNumberFormat="1" applyFont="1" applyFill="1" applyBorder="1" applyAlignment="1">
      <alignment horizontal="left" vertical="center" wrapText="1" indent="1"/>
    </xf>
    <xf numFmtId="0" fontId="7" fillId="4" borderId="0" xfId="0" applyFont="1" applyFill="1"/>
    <xf numFmtId="9" fontId="4" fillId="0" borderId="0" xfId="2" applyFont="1"/>
    <xf numFmtId="0" fontId="19" fillId="0" borderId="0" xfId="0" applyFont="1"/>
    <xf numFmtId="164" fontId="19" fillId="0" borderId="0" xfId="0" applyNumberFormat="1" applyFont="1"/>
    <xf numFmtId="9" fontId="29" fillId="0" borderId="0" xfId="2" applyFont="1" applyFill="1" applyBorder="1" applyAlignment="1">
      <alignment horizontal="center" vertical="center" wrapText="1"/>
    </xf>
    <xf numFmtId="0" fontId="30" fillId="0" borderId="0" xfId="0" applyFont="1"/>
    <xf numFmtId="0" fontId="28" fillId="0" borderId="4" xfId="0" applyFont="1" applyBorder="1" applyAlignment="1">
      <alignment vertical="center" wrapText="1"/>
    </xf>
    <xf numFmtId="164" fontId="28" fillId="0" borderId="4" xfId="1" applyNumberFormat="1" applyFont="1" applyBorder="1" applyAlignment="1">
      <alignment vertical="center" wrapText="1"/>
    </xf>
    <xf numFmtId="164" fontId="28" fillId="0" borderId="4" xfId="1" applyNumberFormat="1" applyFont="1" applyBorder="1" applyAlignment="1">
      <alignment horizontal="right" vertical="center" wrapText="1"/>
    </xf>
    <xf numFmtId="164" fontId="30" fillId="0" borderId="0" xfId="1" applyNumberFormat="1" applyFont="1" applyAlignment="1">
      <alignment horizontal="right" vertical="center" wrapText="1"/>
    </xf>
    <xf numFmtId="164" fontId="30" fillId="0" borderId="0" xfId="1" applyNumberFormat="1" applyFont="1" applyAlignment="1">
      <alignment horizontal="right" vertical="center"/>
    </xf>
    <xf numFmtId="0" fontId="28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164" fontId="30" fillId="0" borderId="0" xfId="1" applyNumberFormat="1" applyFont="1" applyFill="1" applyAlignment="1">
      <alignment horizontal="right" vertical="center"/>
    </xf>
    <xf numFmtId="164" fontId="30" fillId="0" borderId="0" xfId="1" applyNumberFormat="1" applyFont="1" applyFill="1" applyAlignment="1"/>
    <xf numFmtId="0" fontId="30" fillId="0" borderId="0" xfId="0" applyFont="1" applyAlignment="1">
      <alignment horizontal="left" vertical="center"/>
    </xf>
    <xf numFmtId="3" fontId="11" fillId="0" borderId="0" xfId="0" applyNumberFormat="1" applyFont="1"/>
    <xf numFmtId="0" fontId="30" fillId="0" borderId="3" xfId="0" applyFont="1" applyBorder="1" applyAlignment="1">
      <alignment vertical="center"/>
    </xf>
    <xf numFmtId="164" fontId="30" fillId="0" borderId="3" xfId="1" applyNumberFormat="1" applyFont="1" applyBorder="1" applyAlignment="1">
      <alignment horizontal="right" vertical="center"/>
    </xf>
    <xf numFmtId="0" fontId="30" fillId="0" borderId="0" xfId="0" applyFont="1" applyAlignment="1">
      <alignment vertical="center" wrapText="1"/>
    </xf>
    <xf numFmtId="164" fontId="30" fillId="0" borderId="0" xfId="1" applyNumberFormat="1" applyFont="1" applyFill="1" applyAlignment="1">
      <alignment horizontal="right" vertical="center" wrapText="1"/>
    </xf>
    <xf numFmtId="0" fontId="31" fillId="2" borderId="0" xfId="0" applyFont="1" applyFill="1"/>
    <xf numFmtId="3" fontId="31" fillId="2" borderId="0" xfId="0" applyNumberFormat="1" applyFont="1" applyFill="1"/>
    <xf numFmtId="9" fontId="29" fillId="0" borderId="0" xfId="2" applyFont="1" applyFill="1" applyBorder="1" applyAlignment="1">
      <alignment horizontal="left" vertical="center" wrapText="1" indent="1"/>
    </xf>
    <xf numFmtId="0" fontId="32" fillId="0" borderId="0" xfId="0" applyFont="1"/>
    <xf numFmtId="0" fontId="31" fillId="0" borderId="0" xfId="0" applyFont="1"/>
    <xf numFmtId="3" fontId="7" fillId="0" borderId="0" xfId="0" applyNumberFormat="1" applyFont="1"/>
    <xf numFmtId="0" fontId="23" fillId="0" borderId="0" xfId="0" applyFont="1" applyAlignment="1">
      <alignment horizontal="left" vertical="top" wrapText="1"/>
    </xf>
    <xf numFmtId="0" fontId="12" fillId="0" borderId="3" xfId="0" applyFont="1" applyFill="1" applyBorder="1" applyAlignment="1">
      <alignment vertical="center" wrapText="1"/>
    </xf>
    <xf numFmtId="165" fontId="12" fillId="0" borderId="3" xfId="1" applyNumberFormat="1" applyFont="1" applyFill="1" applyBorder="1" applyAlignment="1">
      <alignment horizontal="right" vertical="center" wrapText="1"/>
    </xf>
    <xf numFmtId="165" fontId="12" fillId="0" borderId="3" xfId="1" applyNumberFormat="1" applyFont="1" applyFill="1" applyBorder="1" applyAlignment="1">
      <alignment horizontal="right" vertical="center"/>
    </xf>
    <xf numFmtId="0" fontId="28" fillId="0" borderId="4" xfId="0" applyFont="1" applyFill="1" applyBorder="1" applyAlignment="1">
      <alignment vertical="center" wrapText="1"/>
    </xf>
    <xf numFmtId="164" fontId="28" fillId="0" borderId="4" xfId="1" applyNumberFormat="1" applyFont="1" applyFill="1" applyBorder="1" applyAlignment="1">
      <alignment vertical="center" wrapText="1"/>
    </xf>
    <xf numFmtId="164" fontId="28" fillId="0" borderId="4" xfId="1" applyNumberFormat="1" applyFont="1" applyFill="1" applyBorder="1" applyAlignment="1">
      <alignment horizontal="right" vertical="center" wrapText="1"/>
    </xf>
    <xf numFmtId="0" fontId="28" fillId="0" borderId="2" xfId="0" applyFont="1" applyFill="1" applyBorder="1"/>
    <xf numFmtId="9" fontId="28" fillId="0" borderId="2" xfId="2" applyFont="1" applyFill="1" applyBorder="1"/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Структура</a:t>
            </a:r>
            <a:r>
              <a:rPr lang="ru-RU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лизингового портфеля по объему  инвестиций на 2023 г.</a:t>
            </a:r>
            <a:endParaRPr lang="ru-RU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4797829207230226"/>
          <c:y val="6.647568429388952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7.5842152695182297E-2"/>
          <c:y val="0.14894060266750694"/>
          <c:w val="0.34541746667928369"/>
          <c:h val="0.8657046316661885"/>
        </c:manualLayout>
      </c:layout>
      <c:doughnutChart>
        <c:varyColors val="1"/>
        <c:ser>
          <c:idx val="0"/>
          <c:order val="0"/>
          <c:tx>
            <c:strRef>
              <c:f>'Операционные показатели'!$E$5:$E$6</c:f>
              <c:strCache>
                <c:ptCount val="2"/>
                <c:pt idx="0">
                  <c:v>2023</c:v>
                </c:pt>
              </c:strCache>
            </c:strRef>
          </c:tx>
          <c:dPt>
            <c:idx val="0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42F-42E8-A2F3-2B61137D362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42F-42E8-A2F3-2B61137D362A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42F-42E8-A2F3-2B61137D362A}"/>
              </c:ext>
            </c:extLst>
          </c:dPt>
          <c:dPt>
            <c:idx val="3"/>
            <c:bubble3D val="0"/>
            <c:spPr>
              <a:solidFill>
                <a:schemeClr val="bg2">
                  <a:lumMod val="2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42F-42E8-A2F3-2B61137D362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42F-42E8-A2F3-2B61137D362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42F-42E8-A2F3-2B61137D362A}"/>
              </c:ext>
            </c:extLst>
          </c:dPt>
          <c:dLbls>
            <c:dLbl>
              <c:idx val="0"/>
              <c:layout>
                <c:manualLayout>
                  <c:x val="3.1746031746031744E-2"/>
                  <c:y val="-0.1720429275165148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2F-42E8-A2F3-2B61137D362A}"/>
                </c:ext>
              </c:extLst>
            </c:dLbl>
            <c:dLbl>
              <c:idx val="1"/>
              <c:layout>
                <c:manualLayout>
                  <c:x val="-2.8860028860028994E-3"/>
                  <c:y val="-0.1290321956373862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2F-42E8-A2F3-2B61137D362A}"/>
                </c:ext>
              </c:extLst>
            </c:dLbl>
            <c:dLbl>
              <c:idx val="4"/>
              <c:layout>
                <c:manualLayout>
                  <c:x val="3.6103001359930741E-2"/>
                  <c:y val="-0.1034287583526866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n-US" sz="105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ru-RU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42F-42E8-A2F3-2B61137D362A}"/>
                </c:ext>
              </c:extLst>
            </c:dLbl>
            <c:dLbl>
              <c:idx val="5"/>
              <c:layout>
                <c:manualLayout>
                  <c:x val="8.7889468361909251E-2"/>
                  <c:y val="-2.099252706676484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lang="en-US" sz="105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ru-RU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2132191653362186E-2"/>
                      <c:h val="6.57635879191952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A42F-42E8-A2F3-2B61137D36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05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'Операционные показатели'!$B$11:$B$16</c:f>
              <c:strCache>
                <c:ptCount val="6"/>
                <c:pt idx="0">
                  <c:v>Железнодорожный транспорт</c:v>
                </c:pt>
                <c:pt idx="1">
                  <c:v>Авиатранспорт</c:v>
                </c:pt>
                <c:pt idx="2">
                  <c:v>Водный транспорт</c:v>
                </c:pt>
                <c:pt idx="3">
                  <c:v>Автотранспорт пассажирский, ДСТ</c:v>
                </c:pt>
                <c:pt idx="4">
                  <c:v>Транспортная инфраструктура</c:v>
                </c:pt>
                <c:pt idx="5">
                  <c:v>Прочее</c:v>
                </c:pt>
              </c:strCache>
            </c:strRef>
          </c:cat>
          <c:val>
            <c:numRef>
              <c:f>'Операционные показатели'!$E$11:$E$16</c:f>
              <c:numCache>
                <c:formatCode>General</c:formatCode>
                <c:ptCount val="6"/>
                <c:pt idx="0">
                  <c:v>40</c:v>
                </c:pt>
                <c:pt idx="1">
                  <c:v>29</c:v>
                </c:pt>
                <c:pt idx="2">
                  <c:v>23</c:v>
                </c:pt>
                <c:pt idx="3">
                  <c:v>6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42F-42E8-A2F3-2B61137D362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56"/>
        <c:holeSize val="68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7530349250400122"/>
          <c:y val="0.17101541994750655"/>
          <c:w val="0.50061877780714503"/>
          <c:h val="0.809342191601049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52676</xdr:colOff>
      <xdr:row>0</xdr:row>
      <xdr:rowOff>127361</xdr:rowOff>
    </xdr:from>
    <xdr:to>
      <xdr:col>1</xdr:col>
      <xdr:colOff>2252950</xdr:colOff>
      <xdr:row>3</xdr:row>
      <xdr:rowOff>41012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5E3ACA49-57D1-4989-BD73-51BD8B7D3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895" y="127361"/>
          <a:ext cx="2200274" cy="4851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80490</xdr:rowOff>
    </xdr:from>
    <xdr:to>
      <xdr:col>1</xdr:col>
      <xdr:colOff>2200274</xdr:colOff>
      <xdr:row>3</xdr:row>
      <xdr:rowOff>2190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DC28875E-1E3B-412A-A070-171A0DB56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697" y="80490"/>
          <a:ext cx="2200274" cy="4851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137139</xdr:rowOff>
    </xdr:from>
    <xdr:to>
      <xdr:col>1</xdr:col>
      <xdr:colOff>2200274</xdr:colOff>
      <xdr:row>3</xdr:row>
      <xdr:rowOff>44369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580B2F90-1ED9-497C-A7E2-A94E7879D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321" y="137139"/>
          <a:ext cx="2200274" cy="478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66554</xdr:rowOff>
    </xdr:from>
    <xdr:to>
      <xdr:col>1</xdr:col>
      <xdr:colOff>2209800</xdr:colOff>
      <xdr:row>2</xdr:row>
      <xdr:rowOff>162046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D2268748-63D0-76D8-7E0D-84C442289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6" y="66554"/>
          <a:ext cx="2200274" cy="476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238125</xdr:colOff>
      <xdr:row>4</xdr:row>
      <xdr:rowOff>171450</xdr:rowOff>
    </xdr:from>
    <xdr:to>
      <xdr:col>11</xdr:col>
      <xdr:colOff>238125</xdr:colOff>
      <xdr:row>16</xdr:row>
      <xdr:rowOff>114301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6674375C-A64A-438E-9A74-0414B045E7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51"/>
  <sheetViews>
    <sheetView showGridLines="0" topLeftCell="A13" zoomScale="70" zoomScaleNormal="70" workbookViewId="0">
      <selection activeCell="B56" sqref="B56"/>
    </sheetView>
  </sheetViews>
  <sheetFormatPr defaultColWidth="9.140625" defaultRowHeight="15" x14ac:dyDescent="0.2"/>
  <cols>
    <col min="1" max="1" width="9.140625" style="15"/>
    <col min="2" max="2" width="78.140625" style="15" customWidth="1"/>
    <col min="3" max="8" width="17.42578125" style="15" customWidth="1"/>
    <col min="9" max="9" width="20.42578125" style="15" customWidth="1"/>
    <col min="10" max="10" width="9.7109375" style="15" bestFit="1" customWidth="1"/>
    <col min="11" max="16384" width="9.140625" style="15"/>
  </cols>
  <sheetData>
    <row r="3" spans="2:9" x14ac:dyDescent="0.2">
      <c r="C3" s="21"/>
      <c r="D3" s="21"/>
      <c r="E3" s="21"/>
      <c r="F3" s="21"/>
      <c r="G3" s="21"/>
      <c r="H3" s="21"/>
    </row>
    <row r="5" spans="2:9" ht="16.5" customHeight="1" x14ac:dyDescent="0.2">
      <c r="B5" s="26" t="s">
        <v>99</v>
      </c>
      <c r="C5" s="29">
        <v>2018</v>
      </c>
      <c r="D5" s="29">
        <v>2019</v>
      </c>
      <c r="E5" s="29">
        <v>2020</v>
      </c>
      <c r="F5" s="29">
        <v>2021</v>
      </c>
      <c r="G5" s="29">
        <v>2022</v>
      </c>
      <c r="H5" s="29">
        <v>2023</v>
      </c>
      <c r="I5" s="35" t="s">
        <v>107</v>
      </c>
    </row>
    <row r="6" spans="2:9" ht="15.75" x14ac:dyDescent="0.2">
      <c r="B6" s="30" t="s">
        <v>6</v>
      </c>
      <c r="C6" s="31"/>
      <c r="D6" s="31"/>
      <c r="E6" s="31"/>
      <c r="F6" s="31"/>
      <c r="G6" s="31"/>
      <c r="H6" s="31"/>
      <c r="I6" s="35"/>
    </row>
    <row r="7" spans="2:9" x14ac:dyDescent="0.2">
      <c r="B7" s="16" t="s">
        <v>7</v>
      </c>
      <c r="C7" s="17">
        <v>13855</v>
      </c>
      <c r="D7" s="17">
        <v>17686</v>
      </c>
      <c r="E7" s="18">
        <v>75527</v>
      </c>
      <c r="F7" s="18">
        <v>83080</v>
      </c>
      <c r="G7" s="18">
        <v>38107</v>
      </c>
      <c r="H7" s="18">
        <v>32152</v>
      </c>
      <c r="I7" s="43">
        <f>IFERROR(H7/G7-1,"н/п")</f>
        <v>-0.15627050148266719</v>
      </c>
    </row>
    <row r="8" spans="2:9" x14ac:dyDescent="0.2">
      <c r="B8" s="16" t="s">
        <v>8</v>
      </c>
      <c r="C8" s="17">
        <v>2301</v>
      </c>
      <c r="D8" s="17">
        <v>83</v>
      </c>
      <c r="E8" s="18">
        <v>3655</v>
      </c>
      <c r="F8" s="18">
        <v>3631</v>
      </c>
      <c r="G8" s="18">
        <v>19457</v>
      </c>
      <c r="H8" s="18">
        <v>16341</v>
      </c>
      <c r="I8" s="43">
        <f t="shared" ref="I8:I47" si="0">IFERROR(H8/G8-1,"н/п")</f>
        <v>-0.16014801870792006</v>
      </c>
    </row>
    <row r="9" spans="2:9" x14ac:dyDescent="0.2">
      <c r="B9" s="16" t="s">
        <v>9</v>
      </c>
      <c r="C9" s="17">
        <v>57104</v>
      </c>
      <c r="D9" s="17">
        <v>74271</v>
      </c>
      <c r="E9" s="18">
        <v>99073</v>
      </c>
      <c r="F9" s="18">
        <v>125053</v>
      </c>
      <c r="G9" s="18">
        <v>117220</v>
      </c>
      <c r="H9" s="18">
        <v>171002</v>
      </c>
      <c r="I9" s="43">
        <f t="shared" si="0"/>
        <v>0.45881248933629082</v>
      </c>
    </row>
    <row r="10" spans="2:9" x14ac:dyDescent="0.2">
      <c r="B10" s="16" t="s">
        <v>10</v>
      </c>
      <c r="C10" s="17">
        <v>1967</v>
      </c>
      <c r="D10" s="17">
        <v>2917</v>
      </c>
      <c r="E10" s="18">
        <v>4098</v>
      </c>
      <c r="F10" s="18">
        <v>0</v>
      </c>
      <c r="G10" s="18">
        <v>1384</v>
      </c>
      <c r="H10" s="18">
        <v>7598</v>
      </c>
      <c r="I10" s="43">
        <f t="shared" si="0"/>
        <v>4.4898843930635834</v>
      </c>
    </row>
    <row r="11" spans="2:9" x14ac:dyDescent="0.2">
      <c r="B11" s="16" t="s">
        <v>11</v>
      </c>
      <c r="C11" s="17">
        <v>13363</v>
      </c>
      <c r="D11" s="17">
        <v>11802</v>
      </c>
      <c r="E11" s="18">
        <v>36835</v>
      </c>
      <c r="F11" s="18">
        <v>37371</v>
      </c>
      <c r="G11" s="18">
        <v>29860</v>
      </c>
      <c r="H11" s="18">
        <v>0</v>
      </c>
      <c r="I11" s="43">
        <f t="shared" si="0"/>
        <v>-1</v>
      </c>
    </row>
    <row r="12" spans="2:9" x14ac:dyDescent="0.2">
      <c r="B12" s="16" t="s">
        <v>12</v>
      </c>
      <c r="C12" s="17">
        <v>349</v>
      </c>
      <c r="D12" s="17">
        <v>200</v>
      </c>
      <c r="E12" s="18">
        <v>179</v>
      </c>
      <c r="F12" s="18">
        <v>145</v>
      </c>
      <c r="G12" s="18">
        <v>44470</v>
      </c>
      <c r="H12" s="18">
        <v>7646</v>
      </c>
      <c r="I12" s="43">
        <f t="shared" si="0"/>
        <v>-0.82806386327861481</v>
      </c>
    </row>
    <row r="13" spans="2:9" x14ac:dyDescent="0.2">
      <c r="B13" s="16" t="s">
        <v>86</v>
      </c>
      <c r="C13" s="17"/>
      <c r="D13" s="17"/>
      <c r="E13" s="18">
        <v>1377</v>
      </c>
      <c r="F13" s="18">
        <v>495</v>
      </c>
      <c r="G13" s="18">
        <v>0</v>
      </c>
      <c r="H13" s="18">
        <v>124002</v>
      </c>
      <c r="I13" s="43" t="str">
        <f t="shared" si="0"/>
        <v>н/п</v>
      </c>
    </row>
    <row r="14" spans="2:9" x14ac:dyDescent="0.2">
      <c r="B14" s="16" t="s">
        <v>13</v>
      </c>
      <c r="C14" s="17">
        <v>225637</v>
      </c>
      <c r="D14" s="17">
        <v>246507</v>
      </c>
      <c r="E14" s="18">
        <v>290373</v>
      </c>
      <c r="F14" s="18">
        <v>315380</v>
      </c>
      <c r="G14" s="18">
        <v>285207</v>
      </c>
      <c r="H14" s="18">
        <v>364740</v>
      </c>
      <c r="I14" s="43">
        <f t="shared" si="0"/>
        <v>0.27886061702552878</v>
      </c>
    </row>
    <row r="15" spans="2:9" x14ac:dyDescent="0.2">
      <c r="B15" s="16" t="s">
        <v>14</v>
      </c>
      <c r="C15" s="17">
        <v>175828</v>
      </c>
      <c r="D15" s="17">
        <v>344906</v>
      </c>
      <c r="E15" s="18">
        <v>413917</v>
      </c>
      <c r="F15" s="18">
        <v>428467</v>
      </c>
      <c r="G15" s="18">
        <v>340134</v>
      </c>
      <c r="H15" s="18">
        <v>330693</v>
      </c>
      <c r="I15" s="43">
        <f t="shared" si="0"/>
        <v>-2.775670765051419E-2</v>
      </c>
    </row>
    <row r="16" spans="2:9" x14ac:dyDescent="0.2">
      <c r="B16" s="16" t="s">
        <v>15</v>
      </c>
      <c r="C16" s="17">
        <v>3375</v>
      </c>
      <c r="D16" s="17">
        <v>7320</v>
      </c>
      <c r="E16" s="18">
        <v>8468</v>
      </c>
      <c r="F16" s="18">
        <v>13192</v>
      </c>
      <c r="G16" s="18">
        <v>40682</v>
      </c>
      <c r="H16" s="18">
        <v>57374</v>
      </c>
      <c r="I16" s="43">
        <f t="shared" si="0"/>
        <v>0.41030431148911073</v>
      </c>
    </row>
    <row r="17" spans="2:9" x14ac:dyDescent="0.2">
      <c r="B17" s="16" t="s">
        <v>87</v>
      </c>
      <c r="C17" s="17"/>
      <c r="D17" s="17"/>
      <c r="E17" s="18">
        <v>1013</v>
      </c>
      <c r="F17" s="18">
        <v>0</v>
      </c>
      <c r="G17" s="18">
        <v>0</v>
      </c>
      <c r="H17" s="18">
        <v>0</v>
      </c>
      <c r="I17" s="43" t="str">
        <f t="shared" si="0"/>
        <v>н/п</v>
      </c>
    </row>
    <row r="18" spans="2:9" x14ac:dyDescent="0.2">
      <c r="B18" s="16" t="s">
        <v>16</v>
      </c>
      <c r="C18" s="17">
        <v>4541</v>
      </c>
      <c r="D18" s="17">
        <v>6591</v>
      </c>
      <c r="E18" s="18">
        <v>5974</v>
      </c>
      <c r="F18" s="18">
        <v>5818</v>
      </c>
      <c r="G18" s="18">
        <v>4211</v>
      </c>
      <c r="H18" s="18">
        <v>4087</v>
      </c>
      <c r="I18" s="43">
        <f t="shared" si="0"/>
        <v>-2.9446687247684622E-2</v>
      </c>
    </row>
    <row r="19" spans="2:9" ht="30" x14ac:dyDescent="0.2">
      <c r="B19" s="16" t="s">
        <v>17</v>
      </c>
      <c r="C19" s="17">
        <v>195</v>
      </c>
      <c r="D19" s="17">
        <v>744</v>
      </c>
      <c r="E19" s="18">
        <v>972</v>
      </c>
      <c r="F19" s="18">
        <v>3105</v>
      </c>
      <c r="G19" s="18">
        <v>775</v>
      </c>
      <c r="H19" s="18">
        <v>1731</v>
      </c>
      <c r="I19" s="43">
        <f t="shared" si="0"/>
        <v>1.2335483870967741</v>
      </c>
    </row>
    <row r="20" spans="2:9" x14ac:dyDescent="0.2">
      <c r="B20" s="16" t="s">
        <v>18</v>
      </c>
      <c r="C20" s="17">
        <v>2303</v>
      </c>
      <c r="D20" s="17">
        <v>2782</v>
      </c>
      <c r="E20" s="18">
        <v>3951</v>
      </c>
      <c r="F20" s="18">
        <v>4705</v>
      </c>
      <c r="G20" s="18">
        <v>9449</v>
      </c>
      <c r="H20" s="18">
        <v>1754</v>
      </c>
      <c r="I20" s="43">
        <f t="shared" si="0"/>
        <v>-0.81437189120541853</v>
      </c>
    </row>
    <row r="21" spans="2:9" x14ac:dyDescent="0.2">
      <c r="B21" s="16" t="s">
        <v>19</v>
      </c>
      <c r="C21" s="17">
        <v>61</v>
      </c>
      <c r="D21" s="17">
        <v>85</v>
      </c>
      <c r="E21" s="18">
        <v>169</v>
      </c>
      <c r="F21" s="18">
        <v>266</v>
      </c>
      <c r="G21" s="18">
        <v>8</v>
      </c>
      <c r="H21" s="18">
        <v>634</v>
      </c>
      <c r="I21" s="43">
        <f t="shared" si="0"/>
        <v>78.25</v>
      </c>
    </row>
    <row r="22" spans="2:9" x14ac:dyDescent="0.2">
      <c r="B22" s="16" t="s">
        <v>20</v>
      </c>
      <c r="C22" s="17">
        <v>4044</v>
      </c>
      <c r="D22" s="17">
        <v>23052</v>
      </c>
      <c r="E22" s="18">
        <v>1507</v>
      </c>
      <c r="F22" s="18">
        <v>757</v>
      </c>
      <c r="G22" s="18">
        <v>5281</v>
      </c>
      <c r="H22" s="18">
        <v>1692</v>
      </c>
      <c r="I22" s="43">
        <f t="shared" si="0"/>
        <v>-0.67960613520166635</v>
      </c>
    </row>
    <row r="23" spans="2:9" x14ac:dyDescent="0.2">
      <c r="B23" s="16" t="s">
        <v>88</v>
      </c>
      <c r="C23" s="17">
        <v>16573</v>
      </c>
      <c r="D23" s="17">
        <v>31099</v>
      </c>
      <c r="E23" s="19">
        <v>34211</v>
      </c>
      <c r="F23" s="19">
        <v>50046</v>
      </c>
      <c r="G23" s="19">
        <v>34975</v>
      </c>
      <c r="H23" s="19">
        <v>23240</v>
      </c>
      <c r="I23" s="43">
        <f t="shared" si="0"/>
        <v>-0.3355253752680486</v>
      </c>
    </row>
    <row r="24" spans="2:9" ht="15.75" x14ac:dyDescent="0.2">
      <c r="B24" s="38" t="s">
        <v>21</v>
      </c>
      <c r="C24" s="39">
        <v>521496</v>
      </c>
      <c r="D24" s="39">
        <v>770045</v>
      </c>
      <c r="E24" s="40">
        <v>981299</v>
      </c>
      <c r="F24" s="40">
        <v>1071511</v>
      </c>
      <c r="G24" s="40">
        <v>971220</v>
      </c>
      <c r="H24" s="40">
        <v>1144686</v>
      </c>
      <c r="I24" s="43">
        <f t="shared" si="0"/>
        <v>0.17860628899734365</v>
      </c>
    </row>
    <row r="25" spans="2:9" ht="15.75" x14ac:dyDescent="0.2">
      <c r="B25" s="33" t="s">
        <v>22</v>
      </c>
      <c r="C25" s="34"/>
      <c r="D25" s="34"/>
      <c r="E25" s="34"/>
      <c r="F25" s="34"/>
      <c r="G25" s="34"/>
      <c r="H25" s="34"/>
      <c r="I25" s="43"/>
    </row>
    <row r="26" spans="2:9" x14ac:dyDescent="0.2">
      <c r="B26" s="16" t="s">
        <v>23</v>
      </c>
      <c r="C26" s="20">
        <v>193209</v>
      </c>
      <c r="D26" s="20">
        <v>287707</v>
      </c>
      <c r="E26" s="19">
        <v>340530</v>
      </c>
      <c r="F26" s="19">
        <v>391180</v>
      </c>
      <c r="G26" s="19">
        <v>331402</v>
      </c>
      <c r="H26" s="19">
        <v>444496</v>
      </c>
      <c r="I26" s="43">
        <f t="shared" si="0"/>
        <v>0.3412592561300174</v>
      </c>
    </row>
    <row r="27" spans="2:9" x14ac:dyDescent="0.2">
      <c r="B27" s="16" t="s">
        <v>24</v>
      </c>
      <c r="C27" s="20">
        <v>19339</v>
      </c>
      <c r="D27" s="20">
        <v>41128</v>
      </c>
      <c r="E27" s="19">
        <v>41743</v>
      </c>
      <c r="F27" s="19">
        <v>39841</v>
      </c>
      <c r="G27" s="19">
        <v>11768</v>
      </c>
      <c r="H27" s="19">
        <v>9767</v>
      </c>
      <c r="I27" s="43">
        <f t="shared" si="0"/>
        <v>-0.17003738953093139</v>
      </c>
    </row>
    <row r="28" spans="2:9" x14ac:dyDescent="0.2">
      <c r="B28" s="16" t="s">
        <v>25</v>
      </c>
      <c r="C28" s="17">
        <v>209115</v>
      </c>
      <c r="D28" s="17">
        <v>308005</v>
      </c>
      <c r="E28" s="18">
        <v>464660</v>
      </c>
      <c r="F28" s="18">
        <v>483624</v>
      </c>
      <c r="G28" s="18">
        <v>454698</v>
      </c>
      <c r="H28" s="18">
        <v>352469</v>
      </c>
      <c r="I28" s="43">
        <f t="shared" si="0"/>
        <v>-0.22482834760654324</v>
      </c>
    </row>
    <row r="29" spans="2:9" x14ac:dyDescent="0.2">
      <c r="B29" s="16" t="s">
        <v>96</v>
      </c>
      <c r="C29" s="17"/>
      <c r="D29" s="17"/>
      <c r="E29" s="18">
        <v>0</v>
      </c>
      <c r="F29" s="18">
        <v>0</v>
      </c>
      <c r="G29" s="18">
        <v>29623</v>
      </c>
      <c r="H29" s="18">
        <v>34023</v>
      </c>
      <c r="I29" s="43">
        <f t="shared" si="0"/>
        <v>0.14853323431117715</v>
      </c>
    </row>
    <row r="30" spans="2:9" x14ac:dyDescent="0.2">
      <c r="B30" s="16" t="s">
        <v>26</v>
      </c>
      <c r="C30" s="17">
        <v>2754</v>
      </c>
      <c r="D30" s="17">
        <v>1391</v>
      </c>
      <c r="E30" s="18">
        <v>3825</v>
      </c>
      <c r="F30" s="18">
        <v>5389</v>
      </c>
      <c r="G30" s="18">
        <v>6932</v>
      </c>
      <c r="H30" s="18">
        <v>10158</v>
      </c>
      <c r="I30" s="43">
        <f t="shared" si="0"/>
        <v>0.46537795729948073</v>
      </c>
    </row>
    <row r="31" spans="2:9" ht="30" x14ac:dyDescent="0.2">
      <c r="B31" s="16" t="s">
        <v>97</v>
      </c>
      <c r="C31" s="17"/>
      <c r="D31" s="17"/>
      <c r="E31" s="18">
        <v>0</v>
      </c>
      <c r="F31" s="18">
        <v>0</v>
      </c>
      <c r="G31" s="18">
        <v>0</v>
      </c>
      <c r="H31" s="18">
        <v>92763</v>
      </c>
      <c r="I31" s="43" t="str">
        <f t="shared" si="0"/>
        <v>н/п</v>
      </c>
    </row>
    <row r="32" spans="2:9" x14ac:dyDescent="0.2">
      <c r="B32" s="16" t="s">
        <v>27</v>
      </c>
      <c r="C32" s="17">
        <v>683</v>
      </c>
      <c r="D32" s="17">
        <v>1128</v>
      </c>
      <c r="E32" s="18">
        <v>2587</v>
      </c>
      <c r="F32" s="18">
        <v>3145</v>
      </c>
      <c r="G32" s="18">
        <v>1583</v>
      </c>
      <c r="H32" s="18">
        <v>4051</v>
      </c>
      <c r="I32" s="43">
        <f t="shared" si="0"/>
        <v>1.5590650663297536</v>
      </c>
    </row>
    <row r="33" spans="2:10" x14ac:dyDescent="0.2">
      <c r="B33" s="16" t="s">
        <v>28</v>
      </c>
      <c r="C33" s="17">
        <v>39</v>
      </c>
      <c r="D33" s="17">
        <v>302</v>
      </c>
      <c r="E33" s="18">
        <v>69</v>
      </c>
      <c r="F33" s="18">
        <v>164</v>
      </c>
      <c r="G33" s="18">
        <v>2394</v>
      </c>
      <c r="H33" s="18">
        <v>2</v>
      </c>
      <c r="I33" s="43">
        <f t="shared" si="0"/>
        <v>-0.99916457811194648</v>
      </c>
    </row>
    <row r="34" spans="2:10" x14ac:dyDescent="0.2">
      <c r="B34" s="16" t="s">
        <v>98</v>
      </c>
      <c r="C34" s="17"/>
      <c r="D34" s="17"/>
      <c r="E34" s="17">
        <v>0</v>
      </c>
      <c r="F34" s="17">
        <v>0</v>
      </c>
      <c r="G34" s="17">
        <v>0</v>
      </c>
      <c r="H34" s="17">
        <v>14137</v>
      </c>
      <c r="I34" s="43" t="str">
        <f t="shared" si="0"/>
        <v>н/п</v>
      </c>
    </row>
    <row r="35" spans="2:10" ht="30" x14ac:dyDescent="0.2">
      <c r="B35" s="16" t="s">
        <v>29</v>
      </c>
      <c r="C35" s="17">
        <v>53</v>
      </c>
      <c r="D35" s="17">
        <v>15724</v>
      </c>
      <c r="E35" s="17">
        <v>1065</v>
      </c>
      <c r="F35" s="17">
        <v>2281</v>
      </c>
      <c r="G35" s="17">
        <v>1402</v>
      </c>
      <c r="H35" s="17">
        <v>3321</v>
      </c>
      <c r="I35" s="43">
        <f t="shared" si="0"/>
        <v>1.3687589158345221</v>
      </c>
    </row>
    <row r="36" spans="2:10" x14ac:dyDescent="0.2">
      <c r="B36" s="16" t="s">
        <v>89</v>
      </c>
      <c r="C36" s="17">
        <v>9499</v>
      </c>
      <c r="D36" s="17">
        <v>11632</v>
      </c>
      <c r="E36" s="19">
        <v>12730</v>
      </c>
      <c r="F36" s="19">
        <v>11385</v>
      </c>
      <c r="G36" s="19">
        <v>8619</v>
      </c>
      <c r="H36" s="19">
        <v>6416</v>
      </c>
      <c r="I36" s="43">
        <f t="shared" si="0"/>
        <v>-0.25559809722705651</v>
      </c>
    </row>
    <row r="37" spans="2:10" ht="15.75" x14ac:dyDescent="0.2">
      <c r="B37" s="38" t="s">
        <v>30</v>
      </c>
      <c r="C37" s="39">
        <v>434691</v>
      </c>
      <c r="D37" s="39">
        <v>667017</v>
      </c>
      <c r="E37" s="40">
        <v>867209</v>
      </c>
      <c r="F37" s="40">
        <v>937009</v>
      </c>
      <c r="G37" s="40">
        <v>848421</v>
      </c>
      <c r="H37" s="40">
        <v>971603</v>
      </c>
      <c r="I37" s="43">
        <f t="shared" si="0"/>
        <v>0.14518971124005642</v>
      </c>
    </row>
    <row r="38" spans="2:10" ht="15.75" x14ac:dyDescent="0.2">
      <c r="B38" s="30" t="s">
        <v>31</v>
      </c>
      <c r="C38" s="32"/>
      <c r="D38" s="32"/>
      <c r="E38" s="32"/>
      <c r="F38" s="32"/>
      <c r="G38" s="32"/>
      <c r="H38" s="32"/>
      <c r="I38" s="43"/>
    </row>
    <row r="39" spans="2:10" x14ac:dyDescent="0.2">
      <c r="B39" s="16" t="s">
        <v>32</v>
      </c>
      <c r="C39" s="17">
        <v>68637</v>
      </c>
      <c r="D39" s="17">
        <v>71637</v>
      </c>
      <c r="E39" s="18">
        <v>81437</v>
      </c>
      <c r="F39" s="18">
        <v>101018</v>
      </c>
      <c r="G39" s="18">
        <v>146193</v>
      </c>
      <c r="H39" s="18">
        <v>146193</v>
      </c>
      <c r="I39" s="43">
        <f t="shared" si="0"/>
        <v>0</v>
      </c>
      <c r="J39" s="21"/>
    </row>
    <row r="40" spans="2:10" x14ac:dyDescent="0.2">
      <c r="B40" s="16" t="s">
        <v>33</v>
      </c>
      <c r="C40" s="17">
        <v>20700</v>
      </c>
      <c r="D40" s="17">
        <v>31255</v>
      </c>
      <c r="E40" s="18">
        <v>32913</v>
      </c>
      <c r="F40" s="18">
        <v>32913</v>
      </c>
      <c r="G40" s="18">
        <v>32913</v>
      </c>
      <c r="H40" s="18">
        <v>83084</v>
      </c>
      <c r="I40" s="43">
        <f t="shared" si="0"/>
        <v>1.5243520797253365</v>
      </c>
      <c r="J40" s="21"/>
    </row>
    <row r="41" spans="2:10" x14ac:dyDescent="0.2">
      <c r="B41" s="16" t="s">
        <v>34</v>
      </c>
      <c r="C41" s="17">
        <v>-2832</v>
      </c>
      <c r="D41" s="17">
        <v>-1342</v>
      </c>
      <c r="E41" s="18">
        <v>-1926</v>
      </c>
      <c r="F41" s="18">
        <v>-1029</v>
      </c>
      <c r="G41" s="18">
        <v>-55714</v>
      </c>
      <c r="H41" s="18">
        <v>-55007</v>
      </c>
      <c r="I41" s="43">
        <f t="shared" si="0"/>
        <v>-1.2689808665685476E-2</v>
      </c>
      <c r="J41" s="21"/>
    </row>
    <row r="42" spans="2:10" x14ac:dyDescent="0.2">
      <c r="B42" s="16" t="s">
        <v>90</v>
      </c>
      <c r="C42" s="20">
        <v>300</v>
      </c>
      <c r="D42" s="20">
        <v>-17</v>
      </c>
      <c r="E42" s="19">
        <v>423</v>
      </c>
      <c r="F42" s="19">
        <v>447</v>
      </c>
      <c r="G42" s="19">
        <v>-593</v>
      </c>
      <c r="H42" s="19">
        <v>-1187</v>
      </c>
      <c r="I42" s="43">
        <f t="shared" si="0"/>
        <v>1.0016863406408096</v>
      </c>
      <c r="J42" s="21"/>
    </row>
    <row r="43" spans="2:10" s="94" customFormat="1" ht="15.75" x14ac:dyDescent="0.2">
      <c r="B43" s="98" t="s">
        <v>36</v>
      </c>
      <c r="C43" s="99">
        <v>86805</v>
      </c>
      <c r="D43" s="99">
        <v>101533</v>
      </c>
      <c r="E43" s="100">
        <v>112847</v>
      </c>
      <c r="F43" s="100">
        <v>133349</v>
      </c>
      <c r="G43" s="100">
        <f>SUM(G39:G42)</f>
        <v>122799</v>
      </c>
      <c r="H43" s="100">
        <f t="shared" ref="H43" si="1">SUM(H39:H42)</f>
        <v>173083</v>
      </c>
      <c r="I43" s="96">
        <f t="shared" si="0"/>
        <v>0.40948216190685582</v>
      </c>
      <c r="J43" s="95"/>
    </row>
    <row r="44" spans="2:10" x14ac:dyDescent="0.2">
      <c r="B44" s="41" t="s">
        <v>37</v>
      </c>
      <c r="C44" s="42" t="s">
        <v>85</v>
      </c>
      <c r="D44" s="42">
        <v>1495</v>
      </c>
      <c r="E44" s="27">
        <v>1243</v>
      </c>
      <c r="F44" s="27">
        <v>1153</v>
      </c>
      <c r="G44" s="27">
        <v>0</v>
      </c>
      <c r="H44" s="27">
        <v>0</v>
      </c>
      <c r="I44" s="43" t="str">
        <f t="shared" si="0"/>
        <v>н/п</v>
      </c>
      <c r="J44" s="21"/>
    </row>
    <row r="45" spans="2:10" ht="15.75" x14ac:dyDescent="0.2">
      <c r="B45" s="38" t="s">
        <v>38</v>
      </c>
      <c r="C45" s="39">
        <v>86805</v>
      </c>
      <c r="D45" s="39">
        <v>103028</v>
      </c>
      <c r="E45" s="40">
        <v>114090</v>
      </c>
      <c r="F45" s="40">
        <v>134502</v>
      </c>
      <c r="G45" s="40">
        <v>122799</v>
      </c>
      <c r="H45" s="40">
        <v>173083</v>
      </c>
      <c r="I45" s="43">
        <f t="shared" si="0"/>
        <v>0.40948216190685582</v>
      </c>
      <c r="J45" s="21"/>
    </row>
    <row r="46" spans="2:10" ht="15.75" x14ac:dyDescent="0.2">
      <c r="B46" s="36"/>
      <c r="C46" s="37"/>
      <c r="D46" s="37"/>
      <c r="E46" s="37"/>
      <c r="F46" s="37"/>
      <c r="G46" s="37"/>
      <c r="H46" s="37"/>
      <c r="I46" s="43"/>
    </row>
    <row r="47" spans="2:10" ht="15.75" x14ac:dyDescent="0.2">
      <c r="B47" s="38" t="s">
        <v>39</v>
      </c>
      <c r="C47" s="39">
        <v>521496</v>
      </c>
      <c r="D47" s="39">
        <v>770045</v>
      </c>
      <c r="E47" s="40">
        <v>981299</v>
      </c>
      <c r="F47" s="40">
        <v>1071511</v>
      </c>
      <c r="G47" s="40">
        <v>971220</v>
      </c>
      <c r="H47" s="40">
        <v>1144686</v>
      </c>
      <c r="I47" s="43">
        <f t="shared" si="0"/>
        <v>0.17860628899734365</v>
      </c>
    </row>
    <row r="48" spans="2:10" x14ac:dyDescent="0.2">
      <c r="C48" s="21"/>
      <c r="D48" s="21"/>
      <c r="E48" s="21"/>
      <c r="F48" s="21"/>
      <c r="G48" s="21"/>
      <c r="H48" s="21"/>
    </row>
    <row r="50" spans="2:9" s="94" customFormat="1" ht="15.75" x14ac:dyDescent="0.2">
      <c r="B50" s="123" t="s">
        <v>149</v>
      </c>
      <c r="C50" s="124">
        <f t="shared" ref="C50:H50" si="2">C15+C14+C9</f>
        <v>458569</v>
      </c>
      <c r="D50" s="124">
        <f t="shared" si="2"/>
        <v>665684</v>
      </c>
      <c r="E50" s="125">
        <f t="shared" si="2"/>
        <v>803363</v>
      </c>
      <c r="F50" s="125">
        <f t="shared" si="2"/>
        <v>868900</v>
      </c>
      <c r="G50" s="125">
        <f t="shared" si="2"/>
        <v>742561</v>
      </c>
      <c r="H50" s="125">
        <f t="shared" si="2"/>
        <v>866435</v>
      </c>
      <c r="I50" s="96">
        <f t="shared" ref="I50" si="3">IFERROR(H50/G50-1,"н/п")</f>
        <v>0.16681996495910778</v>
      </c>
    </row>
    <row r="51" spans="2:9" ht="15.75" x14ac:dyDescent="0.25">
      <c r="B51" s="126" t="s">
        <v>118</v>
      </c>
      <c r="C51" s="127">
        <f t="shared" ref="C51:H51" si="4">C45/C24</f>
        <v>0.16645381747894519</v>
      </c>
      <c r="D51" s="127">
        <f t="shared" si="4"/>
        <v>0.13379477822724645</v>
      </c>
      <c r="E51" s="127">
        <f t="shared" si="4"/>
        <v>0.11626425788673993</v>
      </c>
      <c r="F51" s="127">
        <f t="shared" si="4"/>
        <v>0.12552554290156612</v>
      </c>
      <c r="G51" s="127">
        <f t="shared" si="4"/>
        <v>0.12643788225118924</v>
      </c>
      <c r="H51" s="127">
        <f t="shared" si="4"/>
        <v>0.15120565814555259</v>
      </c>
      <c r="I51" s="97"/>
    </row>
  </sheetData>
  <autoFilter ref="B5:H5" xr:uid="{00000000-0009-0000-0000-000000000000}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N45"/>
  <sheetViews>
    <sheetView showGridLines="0" zoomScale="71" zoomScaleNormal="71" workbookViewId="0">
      <pane xSplit="1" ySplit="5" topLeftCell="B6" activePane="bottomRight" state="frozen"/>
      <selection pane="topRight" activeCell="B1" sqref="B1"/>
      <selection pane="bottomLeft" activeCell="A4" sqref="A4"/>
      <selection pane="bottomRight" activeCell="B45" sqref="B45"/>
    </sheetView>
  </sheetViews>
  <sheetFormatPr defaultColWidth="9.140625" defaultRowHeight="15" outlineLevelRow="1" x14ac:dyDescent="0.2"/>
  <cols>
    <col min="1" max="1" width="9.140625" style="15"/>
    <col min="2" max="2" width="95.7109375" style="15" customWidth="1"/>
    <col min="3" max="3" width="20.140625" style="24" customWidth="1"/>
    <col min="4" max="4" width="17.28515625" style="24" customWidth="1"/>
    <col min="5" max="8" width="15.85546875" style="24" customWidth="1"/>
    <col min="9" max="9" width="12" style="24" customWidth="1"/>
    <col min="10" max="16384" width="9.140625" style="15"/>
  </cols>
  <sheetData>
    <row r="5" spans="2:10" ht="16.5" thickBot="1" x14ac:dyDescent="0.25">
      <c r="B5" s="26" t="s">
        <v>105</v>
      </c>
      <c r="C5" s="22">
        <v>2018</v>
      </c>
      <c r="D5" s="22">
        <v>2019</v>
      </c>
      <c r="E5" s="22">
        <v>2020</v>
      </c>
      <c r="F5" s="22">
        <v>2021</v>
      </c>
      <c r="G5" s="22">
        <v>2022</v>
      </c>
      <c r="H5" s="23">
        <v>2023</v>
      </c>
      <c r="I5" s="44" t="s">
        <v>107</v>
      </c>
    </row>
    <row r="6" spans="2:10" x14ac:dyDescent="0.2">
      <c r="B6" s="48" t="s">
        <v>40</v>
      </c>
      <c r="C6" s="18">
        <v>20418</v>
      </c>
      <c r="D6" s="18">
        <v>26696</v>
      </c>
      <c r="E6" s="18">
        <v>24366</v>
      </c>
      <c r="F6" s="18">
        <v>27451</v>
      </c>
      <c r="G6" s="18">
        <v>30911</v>
      </c>
      <c r="H6" s="18">
        <v>35715</v>
      </c>
      <c r="I6" s="43">
        <f>IFERROR(H6/G6-1,"н/п")</f>
        <v>0.15541393031606865</v>
      </c>
    </row>
    <row r="7" spans="2:10" x14ac:dyDescent="0.2">
      <c r="B7" s="48" t="s">
        <v>41</v>
      </c>
      <c r="C7" s="18">
        <v>2548</v>
      </c>
      <c r="D7" s="18">
        <v>4210</v>
      </c>
      <c r="E7" s="18">
        <v>5760</v>
      </c>
      <c r="F7" s="18">
        <v>6728</v>
      </c>
      <c r="G7" s="18">
        <v>7957</v>
      </c>
      <c r="H7" s="18">
        <v>5852</v>
      </c>
      <c r="I7" s="43">
        <f t="shared" ref="I7:I39" si="0">IFERROR(H7/G7-1,"н/п")</f>
        <v>-0.26454693980143273</v>
      </c>
    </row>
    <row r="8" spans="2:10" x14ac:dyDescent="0.2">
      <c r="B8" s="48" t="s">
        <v>42</v>
      </c>
      <c r="C8" s="18">
        <v>23977</v>
      </c>
      <c r="D8" s="18">
        <v>29764</v>
      </c>
      <c r="E8" s="18">
        <v>51213</v>
      </c>
      <c r="F8" s="18">
        <v>56697</v>
      </c>
      <c r="G8" s="18">
        <v>58802</v>
      </c>
      <c r="H8" s="18">
        <v>55834</v>
      </c>
      <c r="I8" s="43">
        <f t="shared" si="0"/>
        <v>-5.0474473657358576E-2</v>
      </c>
    </row>
    <row r="9" spans="2:10" x14ac:dyDescent="0.2">
      <c r="B9" s="48" t="s">
        <v>43</v>
      </c>
      <c r="C9" s="18">
        <v>-24511</v>
      </c>
      <c r="D9" s="18">
        <v>-34745</v>
      </c>
      <c r="E9" s="18">
        <v>-48212</v>
      </c>
      <c r="F9" s="18">
        <v>-50936</v>
      </c>
      <c r="G9" s="18">
        <v>-62329</v>
      </c>
      <c r="H9" s="18">
        <v>-66745</v>
      </c>
      <c r="I9" s="43">
        <f t="shared" si="0"/>
        <v>7.0849845176402582E-2</v>
      </c>
    </row>
    <row r="10" spans="2:10" outlineLevel="1" x14ac:dyDescent="0.2">
      <c r="B10" s="48" t="s">
        <v>44</v>
      </c>
      <c r="C10" s="18">
        <v>-2471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43" t="str">
        <f t="shared" si="0"/>
        <v>н/п</v>
      </c>
    </row>
    <row r="11" spans="2:10" x14ac:dyDescent="0.2">
      <c r="B11" s="49" t="s">
        <v>45</v>
      </c>
      <c r="C11" s="27">
        <v>-11389</v>
      </c>
      <c r="D11" s="27">
        <v>-13723</v>
      </c>
      <c r="E11" s="27">
        <v>-20614</v>
      </c>
      <c r="F11" s="27">
        <v>-21438</v>
      </c>
      <c r="G11" s="27">
        <v>-20463</v>
      </c>
      <c r="H11" s="27">
        <v>-16307</v>
      </c>
      <c r="I11" s="43">
        <f t="shared" si="0"/>
        <v>-0.20309827493524901</v>
      </c>
    </row>
    <row r="12" spans="2:10" ht="15.75" x14ac:dyDescent="0.2">
      <c r="B12" s="53"/>
      <c r="C12" s="40">
        <v>8572</v>
      </c>
      <c r="D12" s="40">
        <v>12202</v>
      </c>
      <c r="E12" s="54">
        <v>12513</v>
      </c>
      <c r="F12" s="54">
        <v>18502</v>
      </c>
      <c r="G12" s="54">
        <v>14878</v>
      </c>
      <c r="H12" s="54">
        <v>14349</v>
      </c>
      <c r="I12" s="43">
        <f t="shared" si="0"/>
        <v>-3.5555854281489441E-2</v>
      </c>
    </row>
    <row r="13" spans="2:10" s="94" customFormat="1" x14ac:dyDescent="0.2">
      <c r="B13" s="109" t="s">
        <v>155</v>
      </c>
      <c r="C13" s="110">
        <v>-4384</v>
      </c>
      <c r="D13" s="110">
        <v>-6390</v>
      </c>
      <c r="E13" s="110">
        <v>-5139</v>
      </c>
      <c r="F13" s="110">
        <v>-12799</v>
      </c>
      <c r="G13" s="110">
        <v>-46677</v>
      </c>
      <c r="H13" s="110">
        <v>-18519</v>
      </c>
      <c r="I13" s="96">
        <f t="shared" si="0"/>
        <v>-0.60325213702680114</v>
      </c>
      <c r="J13" s="97"/>
    </row>
    <row r="14" spans="2:10" x14ac:dyDescent="0.2">
      <c r="B14" s="48" t="s">
        <v>46</v>
      </c>
      <c r="C14" s="18">
        <v>-2762</v>
      </c>
      <c r="D14" s="18">
        <v>-3551</v>
      </c>
      <c r="E14" s="45">
        <v>-4977</v>
      </c>
      <c r="F14" s="45">
        <v>-5325</v>
      </c>
      <c r="G14" s="45">
        <v>-4462</v>
      </c>
      <c r="H14" s="45">
        <v>-5075</v>
      </c>
      <c r="I14" s="43">
        <f t="shared" si="0"/>
        <v>0.13738233975795611</v>
      </c>
    </row>
    <row r="15" spans="2:10" x14ac:dyDescent="0.2">
      <c r="B15" s="48" t="s">
        <v>47</v>
      </c>
      <c r="C15" s="18">
        <v>608</v>
      </c>
      <c r="D15" s="18">
        <v>2854</v>
      </c>
      <c r="E15" s="45">
        <v>2512</v>
      </c>
      <c r="F15" s="45">
        <v>2734</v>
      </c>
      <c r="G15" s="45">
        <v>3578</v>
      </c>
      <c r="H15" s="45">
        <v>7751</v>
      </c>
      <c r="I15" s="43">
        <f t="shared" si="0"/>
        <v>1.1662940190050306</v>
      </c>
    </row>
    <row r="16" spans="2:10" s="97" customFormat="1" x14ac:dyDescent="0.2">
      <c r="B16" s="111" t="s">
        <v>91</v>
      </c>
      <c r="C16" s="112">
        <v>-701</v>
      </c>
      <c r="D16" s="112">
        <v>-3027</v>
      </c>
      <c r="E16" s="105">
        <v>-3840</v>
      </c>
      <c r="F16" s="105">
        <v>-4522</v>
      </c>
      <c r="G16" s="105">
        <v>-7317</v>
      </c>
      <c r="H16" s="105">
        <v>-2748</v>
      </c>
      <c r="I16" s="96">
        <f t="shared" si="0"/>
        <v>-0.6244362443624436</v>
      </c>
    </row>
    <row r="17" spans="2:14" x14ac:dyDescent="0.2">
      <c r="B17" s="16" t="s">
        <v>48</v>
      </c>
      <c r="C17" s="18">
        <v>-83</v>
      </c>
      <c r="D17" s="18">
        <v>491</v>
      </c>
      <c r="E17" s="45">
        <v>-522</v>
      </c>
      <c r="F17" s="45">
        <v>3340</v>
      </c>
      <c r="G17" s="45">
        <v>-14471</v>
      </c>
      <c r="H17" s="45">
        <v>3164</v>
      </c>
      <c r="I17" s="43">
        <f t="shared" si="0"/>
        <v>-1.2186441849215672</v>
      </c>
    </row>
    <row r="18" spans="2:14" ht="13.5" customHeight="1" x14ac:dyDescent="0.2">
      <c r="B18" s="16" t="s">
        <v>92</v>
      </c>
      <c r="C18" s="18">
        <v>0</v>
      </c>
      <c r="D18" s="18">
        <v>0</v>
      </c>
      <c r="E18" s="45">
        <v>-32</v>
      </c>
      <c r="F18" s="45">
        <v>-16</v>
      </c>
      <c r="G18" s="45">
        <v>0</v>
      </c>
      <c r="H18" s="45">
        <v>0</v>
      </c>
      <c r="I18" s="43" t="str">
        <f t="shared" si="0"/>
        <v>н/п</v>
      </c>
    </row>
    <row r="19" spans="2:14" x14ac:dyDescent="0.2">
      <c r="B19" s="16" t="s">
        <v>100</v>
      </c>
      <c r="C19" s="18">
        <v>0</v>
      </c>
      <c r="D19" s="18">
        <v>0</v>
      </c>
      <c r="E19" s="45">
        <v>0</v>
      </c>
      <c r="F19" s="45">
        <v>0</v>
      </c>
      <c r="G19" s="45">
        <v>-2338</v>
      </c>
      <c r="H19" s="45">
        <v>-2491</v>
      </c>
      <c r="I19" s="43">
        <f t="shared" si="0"/>
        <v>6.5440547476475652E-2</v>
      </c>
    </row>
    <row r="20" spans="2:14" ht="30" outlineLevel="1" x14ac:dyDescent="0.2">
      <c r="B20" s="16" t="s">
        <v>49</v>
      </c>
      <c r="C20" s="19">
        <v>-443</v>
      </c>
      <c r="D20" s="19" t="s">
        <v>85</v>
      </c>
      <c r="E20" s="46">
        <v>0</v>
      </c>
      <c r="F20" s="46">
        <v>0</v>
      </c>
      <c r="G20" s="46">
        <v>0</v>
      </c>
      <c r="H20" s="46">
        <v>0</v>
      </c>
      <c r="I20" s="43" t="str">
        <f t="shared" si="0"/>
        <v>н/п</v>
      </c>
    </row>
    <row r="21" spans="2:14" ht="15.75" x14ac:dyDescent="0.2">
      <c r="B21" s="30" t="s">
        <v>50</v>
      </c>
      <c r="C21" s="55">
        <v>807</v>
      </c>
      <c r="D21" s="55">
        <v>2579</v>
      </c>
      <c r="E21" s="57">
        <v>515</v>
      </c>
      <c r="F21" s="57">
        <v>1914</v>
      </c>
      <c r="G21" s="57">
        <v>-56809</v>
      </c>
      <c r="H21" s="57">
        <v>-3569</v>
      </c>
      <c r="I21" s="43">
        <f t="shared" si="0"/>
        <v>-0.9371754475523244</v>
      </c>
    </row>
    <row r="22" spans="2:14" s="97" customFormat="1" x14ac:dyDescent="0.2">
      <c r="B22" s="111" t="s">
        <v>101</v>
      </c>
      <c r="C22" s="101">
        <v>-200</v>
      </c>
      <c r="D22" s="101">
        <v>-602</v>
      </c>
      <c r="E22" s="102">
        <v>-639</v>
      </c>
      <c r="F22" s="102">
        <v>-951</v>
      </c>
      <c r="G22" s="102">
        <v>3768</v>
      </c>
      <c r="H22" s="102">
        <v>4276</v>
      </c>
      <c r="I22" s="96">
        <f t="shared" si="0"/>
        <v>0.13481953290870496</v>
      </c>
    </row>
    <row r="23" spans="2:14" ht="15.75" x14ac:dyDescent="0.2">
      <c r="B23" s="103" t="s">
        <v>102</v>
      </c>
      <c r="C23" s="61">
        <v>0</v>
      </c>
      <c r="D23" s="61">
        <v>0</v>
      </c>
      <c r="E23" s="61">
        <v>0</v>
      </c>
      <c r="F23" s="61">
        <v>0</v>
      </c>
      <c r="G23" s="62">
        <v>-53041</v>
      </c>
      <c r="H23" s="62">
        <v>707</v>
      </c>
      <c r="I23" s="43">
        <f t="shared" si="0"/>
        <v>-1.0133293112874946</v>
      </c>
    </row>
    <row r="24" spans="2:14" x14ac:dyDescent="0.2">
      <c r="B24" s="16" t="s">
        <v>103</v>
      </c>
      <c r="C24" s="46">
        <v>0</v>
      </c>
      <c r="D24" s="46">
        <v>0</v>
      </c>
      <c r="E24" s="46">
        <v>0</v>
      </c>
      <c r="F24" s="46">
        <v>0</v>
      </c>
      <c r="G24" s="46">
        <v>-1708</v>
      </c>
      <c r="H24" s="46">
        <v>0</v>
      </c>
      <c r="I24" s="43">
        <f t="shared" si="0"/>
        <v>-1</v>
      </c>
    </row>
    <row r="25" spans="2:14" ht="15.75" x14ac:dyDescent="0.2">
      <c r="B25" s="30" t="s">
        <v>51</v>
      </c>
      <c r="C25" s="55">
        <v>607</v>
      </c>
      <c r="D25" s="55">
        <v>1977</v>
      </c>
      <c r="E25" s="63">
        <v>-124</v>
      </c>
      <c r="F25" s="63">
        <v>963</v>
      </c>
      <c r="G25" s="63">
        <v>-54749</v>
      </c>
      <c r="H25" s="63">
        <v>707</v>
      </c>
      <c r="I25" s="43">
        <f t="shared" si="0"/>
        <v>-1.0129134778717419</v>
      </c>
    </row>
    <row r="26" spans="2:14" x14ac:dyDescent="0.2">
      <c r="B26" s="16" t="s">
        <v>52</v>
      </c>
      <c r="C26" s="18"/>
      <c r="D26" s="18"/>
      <c r="E26" s="45"/>
      <c r="F26" s="45"/>
      <c r="G26" s="45"/>
      <c r="H26" s="45"/>
      <c r="I26" s="43"/>
    </row>
    <row r="27" spans="2:14" x14ac:dyDescent="0.2">
      <c r="B27" s="16" t="s">
        <v>53</v>
      </c>
      <c r="C27" s="18">
        <v>607</v>
      </c>
      <c r="D27" s="18">
        <v>1994</v>
      </c>
      <c r="E27" s="45">
        <v>-90</v>
      </c>
      <c r="F27" s="45">
        <v>1048</v>
      </c>
      <c r="G27" s="45">
        <v>-54400</v>
      </c>
      <c r="H27" s="45">
        <v>707</v>
      </c>
      <c r="I27" s="43">
        <f t="shared" si="0"/>
        <v>-1.0129963235294117</v>
      </c>
      <c r="N27" s="108"/>
    </row>
    <row r="28" spans="2:14" x14ac:dyDescent="0.2">
      <c r="B28" s="16" t="s">
        <v>54</v>
      </c>
      <c r="C28" s="19" t="s">
        <v>85</v>
      </c>
      <c r="D28" s="19">
        <v>-17</v>
      </c>
      <c r="E28" s="46">
        <v>-34</v>
      </c>
      <c r="F28" s="46">
        <v>-85</v>
      </c>
      <c r="G28" s="46">
        <v>-349</v>
      </c>
      <c r="H28" s="46">
        <v>0</v>
      </c>
      <c r="I28" s="43">
        <f t="shared" si="0"/>
        <v>-1</v>
      </c>
    </row>
    <row r="29" spans="2:14" ht="15.75" x14ac:dyDescent="0.2">
      <c r="B29" s="30" t="s">
        <v>106</v>
      </c>
      <c r="C29" s="31"/>
      <c r="D29" s="31"/>
      <c r="E29" s="56"/>
      <c r="F29" s="56"/>
      <c r="G29" s="56"/>
      <c r="H29" s="56"/>
      <c r="I29" s="43"/>
      <c r="N29" s="108"/>
    </row>
    <row r="30" spans="2:14" ht="30" x14ac:dyDescent="0.2">
      <c r="B30" s="16" t="s">
        <v>55</v>
      </c>
      <c r="C30" s="25"/>
      <c r="D30" s="25"/>
      <c r="E30" s="45"/>
      <c r="F30" s="45"/>
      <c r="G30" s="45"/>
      <c r="H30" s="45"/>
      <c r="I30" s="43"/>
    </row>
    <row r="31" spans="2:14" x14ac:dyDescent="0.2">
      <c r="B31" s="52" t="s">
        <v>35</v>
      </c>
      <c r="C31" s="25">
        <v>486</v>
      </c>
      <c r="D31" s="25">
        <v>-317</v>
      </c>
      <c r="E31" s="46">
        <v>442</v>
      </c>
      <c r="F31" s="46">
        <v>36</v>
      </c>
      <c r="G31" s="46">
        <v>-1883</v>
      </c>
      <c r="H31" s="46">
        <v>-6885</v>
      </c>
      <c r="I31" s="43">
        <f t="shared" si="0"/>
        <v>2.6563993627190654</v>
      </c>
    </row>
    <row r="32" spans="2:14" ht="30" x14ac:dyDescent="0.2">
      <c r="B32" s="52" t="s">
        <v>93</v>
      </c>
      <c r="C32" s="46">
        <v>0</v>
      </c>
      <c r="D32" s="46">
        <v>0</v>
      </c>
      <c r="E32" s="46">
        <v>-2</v>
      </c>
      <c r="F32" s="46">
        <v>-12</v>
      </c>
      <c r="G32" s="46">
        <v>-128</v>
      </c>
      <c r="H32" s="46">
        <v>0</v>
      </c>
      <c r="I32" s="43">
        <f t="shared" si="0"/>
        <v>-1</v>
      </c>
    </row>
    <row r="33" spans="2:9" ht="30" x14ac:dyDescent="0.2">
      <c r="B33" s="52" t="s">
        <v>104</v>
      </c>
      <c r="C33" s="46">
        <v>0</v>
      </c>
      <c r="D33" s="46">
        <v>0</v>
      </c>
      <c r="E33" s="46">
        <v>0</v>
      </c>
      <c r="F33" s="46">
        <v>0</v>
      </c>
      <c r="G33" s="46">
        <v>971</v>
      </c>
      <c r="H33" s="46">
        <v>6291</v>
      </c>
      <c r="I33" s="43">
        <f t="shared" si="0"/>
        <v>5.4788877445932025</v>
      </c>
    </row>
    <row r="34" spans="2:9" ht="30" x14ac:dyDescent="0.2">
      <c r="B34" s="50" t="s">
        <v>56</v>
      </c>
      <c r="C34" s="28">
        <v>486</v>
      </c>
      <c r="D34" s="28">
        <v>-317</v>
      </c>
      <c r="E34" s="47">
        <v>440</v>
      </c>
      <c r="F34" s="47">
        <v>24</v>
      </c>
      <c r="G34" s="47">
        <v>-1040</v>
      </c>
      <c r="H34" s="47">
        <v>-594</v>
      </c>
      <c r="I34" s="43">
        <f t="shared" si="0"/>
        <v>-0.42884615384615388</v>
      </c>
    </row>
    <row r="35" spans="2:9" ht="15.75" x14ac:dyDescent="0.2">
      <c r="B35" s="58" t="s">
        <v>106</v>
      </c>
      <c r="C35" s="59">
        <v>486</v>
      </c>
      <c r="D35" s="59">
        <v>-317</v>
      </c>
      <c r="E35" s="60">
        <v>440</v>
      </c>
      <c r="F35" s="60">
        <v>24</v>
      </c>
      <c r="G35" s="60">
        <v>-1040</v>
      </c>
      <c r="H35" s="60">
        <v>-594</v>
      </c>
      <c r="I35" s="43">
        <f t="shared" si="0"/>
        <v>-0.42884615384615388</v>
      </c>
    </row>
    <row r="36" spans="2:9" ht="15.75" x14ac:dyDescent="0.2">
      <c r="B36" s="64" t="s">
        <v>57</v>
      </c>
      <c r="C36" s="65">
        <v>1093</v>
      </c>
      <c r="D36" s="65">
        <v>1660</v>
      </c>
      <c r="E36" s="65">
        <v>316</v>
      </c>
      <c r="F36" s="65">
        <v>987</v>
      </c>
      <c r="G36" s="65">
        <v>-55789</v>
      </c>
      <c r="H36" s="65">
        <v>113</v>
      </c>
      <c r="I36" s="43">
        <f t="shared" si="0"/>
        <v>-1.0020254888956603</v>
      </c>
    </row>
    <row r="37" spans="2:9" x14ac:dyDescent="0.2">
      <c r="B37" s="16" t="s">
        <v>58</v>
      </c>
      <c r="C37" s="25"/>
      <c r="D37" s="25"/>
      <c r="E37" s="45"/>
      <c r="F37" s="45"/>
      <c r="G37" s="45"/>
      <c r="H37" s="45"/>
      <c r="I37" s="43"/>
    </row>
    <row r="38" spans="2:9" x14ac:dyDescent="0.2">
      <c r="B38" s="16" t="s">
        <v>53</v>
      </c>
      <c r="C38" s="45">
        <v>1093</v>
      </c>
      <c r="D38" s="45">
        <v>1677</v>
      </c>
      <c r="E38" s="45">
        <v>260</v>
      </c>
      <c r="F38" s="45">
        <v>2120</v>
      </c>
      <c r="G38" s="45">
        <v>-55440</v>
      </c>
      <c r="H38" s="45">
        <v>113</v>
      </c>
      <c r="I38" s="43">
        <f t="shared" si="0"/>
        <v>-1.0020382395382395</v>
      </c>
    </row>
    <row r="39" spans="2:9" x14ac:dyDescent="0.2">
      <c r="B39" s="48" t="s">
        <v>54</v>
      </c>
      <c r="C39" s="45" t="s">
        <v>85</v>
      </c>
      <c r="D39" s="45">
        <v>-17</v>
      </c>
      <c r="E39" s="46">
        <v>-68</v>
      </c>
      <c r="F39" s="46">
        <v>-170</v>
      </c>
      <c r="G39" s="46">
        <v>-349</v>
      </c>
      <c r="H39" s="46" t="s">
        <v>85</v>
      </c>
      <c r="I39" s="43" t="str">
        <f t="shared" si="0"/>
        <v>н/п</v>
      </c>
    </row>
    <row r="40" spans="2:9" x14ac:dyDescent="0.2">
      <c r="B40" s="48"/>
      <c r="C40" s="45"/>
      <c r="D40" s="45"/>
      <c r="E40" s="46"/>
      <c r="F40" s="46"/>
      <c r="G40" s="46"/>
      <c r="H40" s="46"/>
      <c r="I40" s="43"/>
    </row>
    <row r="41" spans="2:9" ht="15.75" x14ac:dyDescent="0.2">
      <c r="B41" s="120" t="s">
        <v>117</v>
      </c>
      <c r="C41" s="121">
        <f t="shared" ref="C41:H41" si="1">-(C6+C7+C8+C11)/(C9+C10)</f>
        <v>1.3176932769994811</v>
      </c>
      <c r="D41" s="121">
        <f t="shared" si="1"/>
        <v>1.3511872211829039</v>
      </c>
      <c r="E41" s="122">
        <f t="shared" si="1"/>
        <v>1.2595411930639675</v>
      </c>
      <c r="F41" s="122">
        <f t="shared" si="1"/>
        <v>1.3632401444950526</v>
      </c>
      <c r="G41" s="122">
        <f t="shared" si="1"/>
        <v>1.238701086171766</v>
      </c>
      <c r="H41" s="122">
        <f t="shared" si="1"/>
        <v>1.21498239568507</v>
      </c>
    </row>
    <row r="42" spans="2:9" x14ac:dyDescent="0.2">
      <c r="C42" s="51"/>
      <c r="D42" s="51"/>
      <c r="E42" s="51"/>
      <c r="F42" s="51"/>
      <c r="G42" s="51"/>
      <c r="H42" s="51"/>
    </row>
    <row r="45" spans="2:9" x14ac:dyDescent="0.2">
      <c r="C45" s="51"/>
      <c r="D45" s="51"/>
      <c r="E45" s="51"/>
      <c r="F45" s="51"/>
      <c r="G45" s="51"/>
      <c r="H45" s="51"/>
    </row>
  </sheetData>
  <autoFilter ref="B5:H5" xr:uid="{00000000-0009-0000-0000-000001000000}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I45"/>
  <sheetViews>
    <sheetView showGridLines="0" tabSelected="1" zoomScale="70" zoomScaleNormal="7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B45" sqref="B45"/>
    </sheetView>
  </sheetViews>
  <sheetFormatPr defaultColWidth="9.140625" defaultRowHeight="15" x14ac:dyDescent="0.2"/>
  <cols>
    <col min="1" max="1" width="12" style="15" customWidth="1"/>
    <col min="2" max="2" width="143.28515625" style="15" customWidth="1"/>
    <col min="3" max="8" width="14.28515625" style="69" bestFit="1" customWidth="1"/>
    <col min="9" max="9" width="11.42578125" style="15" customWidth="1"/>
    <col min="10" max="16384" width="9.140625" style="15"/>
  </cols>
  <sheetData>
    <row r="5" spans="2:9" ht="16.5" thickBot="1" x14ac:dyDescent="0.25">
      <c r="B5" s="26" t="s">
        <v>109</v>
      </c>
      <c r="C5" s="22">
        <v>2018</v>
      </c>
      <c r="D5" s="22">
        <v>2019</v>
      </c>
      <c r="E5" s="22">
        <v>2020</v>
      </c>
      <c r="F5" s="22">
        <v>2021</v>
      </c>
      <c r="G5" s="22">
        <v>2022</v>
      </c>
      <c r="H5" s="23">
        <v>2023</v>
      </c>
      <c r="I5" s="44" t="s">
        <v>107</v>
      </c>
    </row>
    <row r="6" spans="2:9" ht="15.75" x14ac:dyDescent="0.2">
      <c r="B6" s="74" t="s">
        <v>59</v>
      </c>
      <c r="C6" s="56"/>
      <c r="D6" s="56"/>
      <c r="E6" s="56"/>
      <c r="F6" s="56"/>
      <c r="G6" s="75"/>
      <c r="H6" s="75"/>
    </row>
    <row r="7" spans="2:9" s="97" customFormat="1" x14ac:dyDescent="0.2">
      <c r="B7" s="104" t="s">
        <v>153</v>
      </c>
      <c r="C7" s="105">
        <v>70580</v>
      </c>
      <c r="D7" s="105">
        <v>88717</v>
      </c>
      <c r="E7" s="105">
        <v>81090</v>
      </c>
      <c r="F7" s="105">
        <v>122243</v>
      </c>
      <c r="G7" s="106">
        <v>155299</v>
      </c>
      <c r="H7" s="106">
        <v>164065</v>
      </c>
      <c r="I7" s="96">
        <f t="shared" ref="I7:I15" si="0">IFERROR(H7/G7-1,"н/п")</f>
        <v>5.6445952646185793E-2</v>
      </c>
    </row>
    <row r="8" spans="2:9" x14ac:dyDescent="0.2">
      <c r="B8" s="67" t="s">
        <v>150</v>
      </c>
      <c r="C8" s="68">
        <v>2</v>
      </c>
      <c r="D8" s="68">
        <v>12362</v>
      </c>
      <c r="E8" s="68">
        <v>2322</v>
      </c>
      <c r="F8" s="68">
        <v>1243</v>
      </c>
      <c r="G8" s="69">
        <v>1958</v>
      </c>
      <c r="H8" s="69">
        <v>15214</v>
      </c>
      <c r="I8" s="43">
        <f t="shared" si="0"/>
        <v>6.770173646578141</v>
      </c>
    </row>
    <row r="9" spans="2:9" s="94" customFormat="1" x14ac:dyDescent="0.2">
      <c r="B9" s="104" t="s">
        <v>60</v>
      </c>
      <c r="C9" s="105">
        <v>-185171</v>
      </c>
      <c r="D9" s="105">
        <v>-244572</v>
      </c>
      <c r="E9" s="105">
        <v>-139003</v>
      </c>
      <c r="F9" s="105">
        <v>-134112</v>
      </c>
      <c r="G9" s="106">
        <v>-92247</v>
      </c>
      <c r="H9" s="106">
        <v>-213165</v>
      </c>
      <c r="I9" s="96">
        <f t="shared" si="0"/>
        <v>1.3108068555074963</v>
      </c>
    </row>
    <row r="10" spans="2:9" x14ac:dyDescent="0.2">
      <c r="B10" s="67" t="s">
        <v>61</v>
      </c>
      <c r="C10" s="68">
        <v>-369</v>
      </c>
      <c r="D10" s="68">
        <v>-394</v>
      </c>
      <c r="E10" s="68">
        <v>-727</v>
      </c>
      <c r="F10" s="68">
        <v>-901</v>
      </c>
      <c r="G10" s="69">
        <v>-63</v>
      </c>
      <c r="H10" s="69">
        <v>-261</v>
      </c>
      <c r="I10" s="43">
        <f t="shared" si="0"/>
        <v>3.1428571428571432</v>
      </c>
    </row>
    <row r="11" spans="2:9" x14ac:dyDescent="0.2">
      <c r="B11" s="67" t="s">
        <v>62</v>
      </c>
      <c r="C11" s="68">
        <v>2252</v>
      </c>
      <c r="D11" s="68">
        <v>2019</v>
      </c>
      <c r="E11" s="68">
        <v>3310</v>
      </c>
      <c r="F11" s="68">
        <v>4448</v>
      </c>
      <c r="G11" s="69">
        <v>3911</v>
      </c>
      <c r="H11" s="69">
        <v>3563</v>
      </c>
      <c r="I11" s="43">
        <f t="shared" si="0"/>
        <v>-8.8979800562515976E-2</v>
      </c>
    </row>
    <row r="12" spans="2:9" x14ac:dyDescent="0.2">
      <c r="B12" s="67" t="s">
        <v>63</v>
      </c>
      <c r="C12" s="68">
        <v>-26957</v>
      </c>
      <c r="D12" s="68">
        <v>-36616</v>
      </c>
      <c r="E12" s="68">
        <v>-47085</v>
      </c>
      <c r="F12" s="68">
        <v>-55695</v>
      </c>
      <c r="G12" s="69">
        <v>-60412</v>
      </c>
      <c r="H12" s="69">
        <v>-59924</v>
      </c>
      <c r="I12" s="43">
        <f t="shared" si="0"/>
        <v>-8.0778653247699506E-3</v>
      </c>
    </row>
    <row r="13" spans="2:9" x14ac:dyDescent="0.2">
      <c r="B13" s="67" t="s">
        <v>64</v>
      </c>
      <c r="C13" s="68">
        <v>2272</v>
      </c>
      <c r="D13" s="68">
        <v>2957</v>
      </c>
      <c r="E13" s="68">
        <v>2238</v>
      </c>
      <c r="F13" s="68">
        <v>2690</v>
      </c>
      <c r="G13" s="69">
        <v>3431</v>
      </c>
      <c r="H13" s="69">
        <v>2318</v>
      </c>
      <c r="I13" s="43">
        <f t="shared" si="0"/>
        <v>-0.3243952200524628</v>
      </c>
    </row>
    <row r="14" spans="2:9" x14ac:dyDescent="0.2">
      <c r="B14" s="67" t="s">
        <v>108</v>
      </c>
      <c r="C14" s="68">
        <v>8982</v>
      </c>
      <c r="D14" s="68">
        <v>3865</v>
      </c>
      <c r="E14" s="68">
        <v>6579</v>
      </c>
      <c r="F14" s="68">
        <v>-5925</v>
      </c>
      <c r="G14" s="69">
        <v>-13592</v>
      </c>
      <c r="H14" s="69">
        <v>5783</v>
      </c>
      <c r="I14" s="43">
        <f t="shared" si="0"/>
        <v>-1.4254708652148322</v>
      </c>
    </row>
    <row r="15" spans="2:9" s="94" customFormat="1" x14ac:dyDescent="0.2">
      <c r="B15" s="104" t="s">
        <v>156</v>
      </c>
      <c r="C15" s="105">
        <v>-1309</v>
      </c>
      <c r="D15" s="105">
        <v>-1110</v>
      </c>
      <c r="E15" s="105">
        <v>-690</v>
      </c>
      <c r="F15" s="105">
        <v>1378</v>
      </c>
      <c r="G15" s="106">
        <v>-21711</v>
      </c>
      <c r="H15" s="106">
        <v>-16</v>
      </c>
      <c r="I15" s="96">
        <f t="shared" si="0"/>
        <v>-0.99926304638201835</v>
      </c>
    </row>
    <row r="16" spans="2:9" s="94" customFormat="1" x14ac:dyDescent="0.2">
      <c r="B16" s="104" t="s">
        <v>151</v>
      </c>
      <c r="C16" s="105"/>
      <c r="D16" s="105"/>
      <c r="E16" s="105"/>
      <c r="F16" s="105"/>
      <c r="G16" s="106"/>
      <c r="H16" s="106">
        <v>-17101</v>
      </c>
      <c r="I16" s="43" t="str">
        <f t="shared" ref="I16:I45" si="1">IFERROR(H16/G16-1,"н/п")</f>
        <v>н/п</v>
      </c>
    </row>
    <row r="17" spans="2:9" x14ac:dyDescent="0.2">
      <c r="B17" s="67" t="s">
        <v>65</v>
      </c>
      <c r="C17" s="77">
        <v>-4633</v>
      </c>
      <c r="D17" s="77">
        <v>-7947</v>
      </c>
      <c r="E17" s="77">
        <v>-7323</v>
      </c>
      <c r="F17" s="77">
        <v>-8169</v>
      </c>
      <c r="G17" s="78">
        <v>-2251</v>
      </c>
      <c r="H17" s="78">
        <v>-5090</v>
      </c>
      <c r="I17" s="43">
        <f t="shared" si="1"/>
        <v>1.2612172367836516</v>
      </c>
    </row>
    <row r="18" spans="2:9" ht="15.75" x14ac:dyDescent="0.25">
      <c r="B18" s="66" t="s">
        <v>66</v>
      </c>
      <c r="C18" s="76">
        <v>-134351</v>
      </c>
      <c r="D18" s="76">
        <v>-180719</v>
      </c>
      <c r="E18" s="71">
        <v>-99289</v>
      </c>
      <c r="F18" s="71">
        <v>-72800</v>
      </c>
      <c r="G18" s="72">
        <v>-25677</v>
      </c>
      <c r="H18" s="72">
        <v>-104614</v>
      </c>
      <c r="I18" s="43">
        <f t="shared" si="1"/>
        <v>3.0742298555127157</v>
      </c>
    </row>
    <row r="19" spans="2:9" x14ac:dyDescent="0.2">
      <c r="B19" s="67" t="s">
        <v>67</v>
      </c>
      <c r="C19" s="77">
        <v>71</v>
      </c>
      <c r="D19" s="77">
        <v>-244</v>
      </c>
      <c r="E19" s="68">
        <v>-655</v>
      </c>
      <c r="F19" s="68">
        <v>-935</v>
      </c>
      <c r="G19" s="69">
        <v>-482</v>
      </c>
      <c r="H19" s="69">
        <v>-1063</v>
      </c>
      <c r="I19" s="43">
        <f t="shared" si="1"/>
        <v>1.2053941908713695</v>
      </c>
    </row>
    <row r="20" spans="2:9" ht="15.75" x14ac:dyDescent="0.25">
      <c r="B20" s="79" t="s">
        <v>68</v>
      </c>
      <c r="C20" s="80">
        <v>-134280</v>
      </c>
      <c r="D20" s="80">
        <v>-180963</v>
      </c>
      <c r="E20" s="80">
        <v>-99944</v>
      </c>
      <c r="F20" s="80">
        <v>-73735</v>
      </c>
      <c r="G20" s="81">
        <v>-26159</v>
      </c>
      <c r="H20" s="81">
        <v>-105677</v>
      </c>
      <c r="I20" s="43">
        <f t="shared" si="1"/>
        <v>3.0397950992010401</v>
      </c>
    </row>
    <row r="21" spans="2:9" ht="15.75" x14ac:dyDescent="0.2">
      <c r="B21" s="66"/>
      <c r="I21" s="43"/>
    </row>
    <row r="22" spans="2:9" ht="15.75" x14ac:dyDescent="0.2">
      <c r="B22" s="74" t="s">
        <v>69</v>
      </c>
      <c r="C22" s="56"/>
      <c r="D22" s="56"/>
      <c r="E22" s="56"/>
      <c r="F22" s="56"/>
      <c r="G22" s="75"/>
      <c r="H22" s="75"/>
      <c r="I22" s="43"/>
    </row>
    <row r="23" spans="2:9" s="94" customFormat="1" x14ac:dyDescent="0.2">
      <c r="B23" s="104" t="s">
        <v>94</v>
      </c>
      <c r="C23" s="105">
        <v>-2293</v>
      </c>
      <c r="D23" s="105">
        <v>2229</v>
      </c>
      <c r="E23" s="105">
        <v>-3580</v>
      </c>
      <c r="F23" s="105">
        <v>-36</v>
      </c>
      <c r="G23" s="106">
        <v>-15413</v>
      </c>
      <c r="H23" s="106">
        <v>-12578</v>
      </c>
      <c r="I23" s="43">
        <f t="shared" si="1"/>
        <v>-0.18393563874651264</v>
      </c>
    </row>
    <row r="24" spans="2:9" x14ac:dyDescent="0.2">
      <c r="B24" s="67" t="s">
        <v>11</v>
      </c>
      <c r="C24" s="68">
        <v>-14021</v>
      </c>
      <c r="D24" s="68">
        <v>-12360</v>
      </c>
      <c r="E24" s="68">
        <v>-15908</v>
      </c>
      <c r="F24" s="68">
        <v>-14264</v>
      </c>
      <c r="G24" s="69">
        <v>-1599</v>
      </c>
      <c r="H24" s="69">
        <v>0</v>
      </c>
      <c r="I24" s="43">
        <f t="shared" si="1"/>
        <v>-1</v>
      </c>
    </row>
    <row r="25" spans="2:9" x14ac:dyDescent="0.2">
      <c r="B25" s="67" t="s">
        <v>70</v>
      </c>
      <c r="C25" s="68">
        <v>1056</v>
      </c>
      <c r="D25" s="68">
        <v>3897</v>
      </c>
      <c r="E25" s="68">
        <v>1446</v>
      </c>
      <c r="F25" s="68">
        <v>13166</v>
      </c>
      <c r="G25" s="69">
        <v>4945</v>
      </c>
      <c r="H25" s="69">
        <v>4096</v>
      </c>
      <c r="I25" s="43">
        <f t="shared" si="1"/>
        <v>-0.1716885743174924</v>
      </c>
    </row>
    <row r="26" spans="2:9" x14ac:dyDescent="0.2">
      <c r="B26" s="67" t="s">
        <v>71</v>
      </c>
      <c r="C26" s="68">
        <v>-8</v>
      </c>
      <c r="D26" s="68">
        <v>-3616</v>
      </c>
      <c r="E26" s="68">
        <v>-270</v>
      </c>
      <c r="F26" s="68">
        <v>-4609</v>
      </c>
      <c r="G26" s="69">
        <v>-19042</v>
      </c>
      <c r="H26" s="69">
        <v>-18941</v>
      </c>
      <c r="I26" s="43">
        <f t="shared" si="1"/>
        <v>-5.3040646990861751E-3</v>
      </c>
    </row>
    <row r="27" spans="2:9" s="94" customFormat="1" x14ac:dyDescent="0.2">
      <c r="B27" s="104" t="s">
        <v>157</v>
      </c>
      <c r="C27" s="105">
        <v>0</v>
      </c>
      <c r="D27" s="105">
        <v>-312</v>
      </c>
      <c r="E27" s="105">
        <v>-418</v>
      </c>
      <c r="F27" s="105">
        <v>-694</v>
      </c>
      <c r="G27" s="106">
        <v>-446</v>
      </c>
      <c r="H27" s="106">
        <v>0</v>
      </c>
      <c r="I27" s="43">
        <f t="shared" si="1"/>
        <v>-1</v>
      </c>
    </row>
    <row r="28" spans="2:9" x14ac:dyDescent="0.2">
      <c r="B28" s="67" t="s">
        <v>95</v>
      </c>
      <c r="C28" s="68"/>
      <c r="D28" s="68"/>
      <c r="E28" s="68">
        <v>330</v>
      </c>
      <c r="F28" s="68">
        <v>0</v>
      </c>
      <c r="G28" s="69">
        <v>0</v>
      </c>
      <c r="H28" s="69">
        <v>0</v>
      </c>
      <c r="I28" s="43" t="str">
        <f t="shared" si="1"/>
        <v>н/п</v>
      </c>
    </row>
    <row r="29" spans="2:9" s="94" customFormat="1" x14ac:dyDescent="0.2">
      <c r="B29" s="104" t="s">
        <v>154</v>
      </c>
      <c r="C29" s="105">
        <v>0</v>
      </c>
      <c r="D29" s="105">
        <v>-4363</v>
      </c>
      <c r="E29" s="105">
        <v>0</v>
      </c>
      <c r="F29" s="105">
        <v>1036</v>
      </c>
      <c r="G29" s="106">
        <v>1741</v>
      </c>
      <c r="H29" s="106">
        <v>-128</v>
      </c>
      <c r="I29" s="96">
        <f t="shared" si="1"/>
        <v>-1.0735209649626651</v>
      </c>
    </row>
    <row r="30" spans="2:9" ht="15.75" x14ac:dyDescent="0.25">
      <c r="B30" s="79" t="s">
        <v>72</v>
      </c>
      <c r="C30" s="80">
        <v>-15266</v>
      </c>
      <c r="D30" s="80">
        <v>-14525</v>
      </c>
      <c r="E30" s="80">
        <v>-18400</v>
      </c>
      <c r="F30" s="80">
        <v>-5401</v>
      </c>
      <c r="G30" s="81">
        <v>-29814</v>
      </c>
      <c r="H30" s="81">
        <v>-27551</v>
      </c>
      <c r="I30" s="43">
        <f t="shared" si="1"/>
        <v>-7.5903937747367034E-2</v>
      </c>
    </row>
    <row r="31" spans="2:9" ht="15.75" x14ac:dyDescent="0.2">
      <c r="B31" s="66"/>
      <c r="C31" s="73"/>
      <c r="D31" s="73"/>
      <c r="E31" s="73"/>
      <c r="F31" s="73"/>
      <c r="G31" s="73"/>
      <c r="H31" s="73"/>
      <c r="I31" s="43"/>
    </row>
    <row r="32" spans="2:9" ht="15.75" x14ac:dyDescent="0.2">
      <c r="B32" s="74" t="s">
        <v>73</v>
      </c>
      <c r="C32" s="56"/>
      <c r="D32" s="56"/>
      <c r="E32" s="56"/>
      <c r="F32" s="56"/>
      <c r="G32" s="56"/>
      <c r="H32" s="56"/>
      <c r="I32" s="43"/>
    </row>
    <row r="33" spans="2:9" x14ac:dyDescent="0.2">
      <c r="B33" s="67" t="s">
        <v>74</v>
      </c>
      <c r="C33" s="68">
        <v>157895</v>
      </c>
      <c r="D33" s="68">
        <v>134702</v>
      </c>
      <c r="E33" s="68">
        <v>134836</v>
      </c>
      <c r="F33" s="68">
        <v>100535</v>
      </c>
      <c r="G33" s="69">
        <v>134263</v>
      </c>
      <c r="H33" s="69">
        <v>160288</v>
      </c>
      <c r="I33" s="43">
        <f t="shared" si="1"/>
        <v>0.19383597863894009</v>
      </c>
    </row>
    <row r="34" spans="2:9" x14ac:dyDescent="0.2">
      <c r="B34" s="67" t="s">
        <v>75</v>
      </c>
      <c r="C34" s="68">
        <v>-58120</v>
      </c>
      <c r="D34" s="68">
        <v>-49401</v>
      </c>
      <c r="E34" s="68">
        <v>-96352</v>
      </c>
      <c r="F34" s="68">
        <v>-44708</v>
      </c>
      <c r="G34" s="69">
        <v>-159979</v>
      </c>
      <c r="H34" s="69">
        <v>-86439</v>
      </c>
      <c r="I34" s="43">
        <f t="shared" si="1"/>
        <v>-0.45968533370004816</v>
      </c>
    </row>
    <row r="35" spans="2:9" x14ac:dyDescent="0.2">
      <c r="B35" s="67" t="s">
        <v>25</v>
      </c>
      <c r="C35" s="68">
        <v>54788</v>
      </c>
      <c r="D35" s="68">
        <v>113543</v>
      </c>
      <c r="E35" s="68">
        <v>149666</v>
      </c>
      <c r="F35" s="68">
        <v>60963</v>
      </c>
      <c r="G35" s="69">
        <v>25018</v>
      </c>
      <c r="H35" s="69">
        <v>99565</v>
      </c>
      <c r="I35" s="43">
        <f t="shared" si="1"/>
        <v>2.9797345910944122</v>
      </c>
    </row>
    <row r="36" spans="2:9" x14ac:dyDescent="0.2">
      <c r="B36" s="67" t="s">
        <v>76</v>
      </c>
      <c r="C36" s="68">
        <v>-17789</v>
      </c>
      <c r="D36" s="68">
        <v>-2722</v>
      </c>
      <c r="E36" s="68">
        <v>-24585</v>
      </c>
      <c r="F36" s="68">
        <v>-47369</v>
      </c>
      <c r="G36" s="69">
        <v>-48207</v>
      </c>
      <c r="H36" s="69">
        <v>-42984</v>
      </c>
      <c r="I36" s="43">
        <f t="shared" si="1"/>
        <v>-0.10834526106167153</v>
      </c>
    </row>
    <row r="37" spans="2:9" x14ac:dyDescent="0.2">
      <c r="B37" s="67" t="s">
        <v>77</v>
      </c>
      <c r="C37" s="68">
        <v>-1734</v>
      </c>
      <c r="D37" s="68">
        <v>-3911</v>
      </c>
      <c r="E37" s="68">
        <v>-7762</v>
      </c>
      <c r="F37" s="68">
        <v>-4356</v>
      </c>
      <c r="G37" s="69">
        <v>-17684</v>
      </c>
      <c r="H37" s="69">
        <v>-2884</v>
      </c>
      <c r="I37" s="43">
        <f t="shared" si="1"/>
        <v>-0.83691472517529975</v>
      </c>
    </row>
    <row r="38" spans="2:9" s="94" customFormat="1" x14ac:dyDescent="0.2">
      <c r="B38" s="104" t="s">
        <v>152</v>
      </c>
      <c r="C38" s="105" t="s">
        <v>85</v>
      </c>
      <c r="D38" s="105">
        <v>1162</v>
      </c>
      <c r="E38" s="105">
        <v>-173</v>
      </c>
      <c r="F38" s="105">
        <v>0</v>
      </c>
      <c r="G38" s="106">
        <v>0</v>
      </c>
      <c r="H38" s="106">
        <v>0</v>
      </c>
      <c r="I38" s="96" t="str">
        <f t="shared" si="1"/>
        <v>н/п</v>
      </c>
    </row>
    <row r="39" spans="2:9" s="94" customFormat="1" x14ac:dyDescent="0.2">
      <c r="B39" s="107" t="s">
        <v>78</v>
      </c>
      <c r="C39" s="105">
        <v>-108</v>
      </c>
      <c r="D39" s="105">
        <v>-504</v>
      </c>
      <c r="E39" s="105">
        <v>-494</v>
      </c>
      <c r="F39" s="105">
        <v>-156</v>
      </c>
      <c r="G39" s="106">
        <v>-285</v>
      </c>
      <c r="H39" s="106">
        <v>0</v>
      </c>
      <c r="I39" s="96">
        <f t="shared" si="1"/>
        <v>-1</v>
      </c>
    </row>
    <row r="40" spans="2:9" x14ac:dyDescent="0.2">
      <c r="B40" s="70" t="s">
        <v>79</v>
      </c>
      <c r="C40" s="77">
        <v>14800</v>
      </c>
      <c r="D40" s="77">
        <v>8900</v>
      </c>
      <c r="E40" s="68">
        <v>15482</v>
      </c>
      <c r="F40" s="68">
        <v>19978</v>
      </c>
      <c r="G40" s="69">
        <v>73334</v>
      </c>
      <c r="H40" s="69">
        <v>0</v>
      </c>
      <c r="I40" s="43">
        <v>-1</v>
      </c>
    </row>
    <row r="41" spans="2:9" ht="15.75" x14ac:dyDescent="0.25">
      <c r="B41" s="79" t="s">
        <v>80</v>
      </c>
      <c r="C41" s="80">
        <v>149732</v>
      </c>
      <c r="D41" s="80">
        <v>201769</v>
      </c>
      <c r="E41" s="80">
        <v>170618</v>
      </c>
      <c r="F41" s="80">
        <v>84887</v>
      </c>
      <c r="G41" s="81">
        <v>6460</v>
      </c>
      <c r="H41" s="81">
        <v>127546</v>
      </c>
      <c r="I41" s="43">
        <f t="shared" si="1"/>
        <v>18.743962848297215</v>
      </c>
    </row>
    <row r="42" spans="2:9" x14ac:dyDescent="0.2">
      <c r="B42" s="67" t="s">
        <v>81</v>
      </c>
      <c r="C42" s="77">
        <v>1144</v>
      </c>
      <c r="D42" s="77">
        <v>-2450</v>
      </c>
      <c r="E42" s="68">
        <v>5567</v>
      </c>
      <c r="F42" s="68">
        <v>1802</v>
      </c>
      <c r="G42" s="69">
        <v>4540</v>
      </c>
      <c r="H42" s="69">
        <v>-273</v>
      </c>
      <c r="I42" s="43">
        <f t="shared" si="1"/>
        <v>-1.0601321585903083</v>
      </c>
    </row>
    <row r="43" spans="2:9" ht="15.75" x14ac:dyDescent="0.2">
      <c r="B43" s="66" t="s">
        <v>82</v>
      </c>
      <c r="C43" s="76">
        <v>1330</v>
      </c>
      <c r="D43" s="76">
        <v>3831</v>
      </c>
      <c r="E43" s="77">
        <v>57841</v>
      </c>
      <c r="F43" s="77">
        <v>7553</v>
      </c>
      <c r="G43" s="78">
        <v>-44973</v>
      </c>
      <c r="H43" s="78">
        <v>-5955</v>
      </c>
      <c r="I43" s="43">
        <f t="shared" si="1"/>
        <v>-0.86758721899806557</v>
      </c>
    </row>
    <row r="44" spans="2:9" ht="15.75" x14ac:dyDescent="0.2">
      <c r="B44" s="66" t="s">
        <v>83</v>
      </c>
      <c r="C44" s="71">
        <v>12525</v>
      </c>
      <c r="D44" s="71">
        <v>13855</v>
      </c>
      <c r="E44" s="68">
        <v>17686</v>
      </c>
      <c r="F44" s="68">
        <v>75527</v>
      </c>
      <c r="G44" s="69">
        <v>83080</v>
      </c>
      <c r="H44" s="69">
        <v>38107</v>
      </c>
      <c r="I44" s="43">
        <f t="shared" si="1"/>
        <v>-0.54132161771786236</v>
      </c>
    </row>
    <row r="45" spans="2:9" ht="15.75" x14ac:dyDescent="0.25">
      <c r="B45" s="79" t="s">
        <v>84</v>
      </c>
      <c r="C45" s="80">
        <v>13855</v>
      </c>
      <c r="D45" s="80">
        <v>17686</v>
      </c>
      <c r="E45" s="80">
        <v>75527</v>
      </c>
      <c r="F45" s="80">
        <v>83080</v>
      </c>
      <c r="G45" s="81">
        <v>38107</v>
      </c>
      <c r="H45" s="81">
        <v>32152</v>
      </c>
      <c r="I45" s="43">
        <f t="shared" si="1"/>
        <v>-0.15627050148266719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3"/>
  <sheetViews>
    <sheetView showGridLines="0" topLeftCell="A37" zoomScale="80" zoomScaleNormal="80" workbookViewId="0">
      <selection activeCell="B19" sqref="B19"/>
    </sheetView>
  </sheetViews>
  <sheetFormatPr defaultColWidth="9.140625" defaultRowHeight="14.25" x14ac:dyDescent="0.2"/>
  <cols>
    <col min="1" max="1" width="5.28515625" style="1" customWidth="1"/>
    <col min="2" max="2" width="88.85546875" style="1" customWidth="1"/>
    <col min="3" max="3" width="9.28515625" style="1" bestFit="1" customWidth="1"/>
    <col min="4" max="4" width="10.7109375" style="1" bestFit="1" customWidth="1"/>
    <col min="5" max="5" width="10.140625" style="1" customWidth="1"/>
    <col min="6" max="6" width="13.28515625" style="89" customWidth="1"/>
    <col min="7" max="7" width="29.42578125" style="1" customWidth="1"/>
    <col min="8" max="16384" width="9.140625" style="1"/>
  </cols>
  <sheetData>
    <row r="1" spans="2:8" ht="15" x14ac:dyDescent="0.25">
      <c r="B1"/>
    </row>
    <row r="2" spans="2:8" ht="15" x14ac:dyDescent="0.25">
      <c r="B2"/>
    </row>
    <row r="3" spans="2:8" ht="15" x14ac:dyDescent="0.25">
      <c r="B3"/>
    </row>
    <row r="5" spans="2:8" ht="15" x14ac:dyDescent="0.25">
      <c r="B5" s="10" t="s">
        <v>5</v>
      </c>
      <c r="C5" s="11">
        <v>2021</v>
      </c>
      <c r="D5" s="11">
        <v>2022</v>
      </c>
      <c r="E5" s="11">
        <v>2023</v>
      </c>
    </row>
    <row r="6" spans="2:8" ht="15" x14ac:dyDescent="0.2">
      <c r="B6" s="7"/>
      <c r="C6" s="2"/>
      <c r="D6" s="2"/>
      <c r="E6" s="2"/>
      <c r="F6" s="90"/>
    </row>
    <row r="7" spans="2:8" s="3" customFormat="1" ht="17.25" x14ac:dyDescent="0.25">
      <c r="B7" s="12" t="s">
        <v>112</v>
      </c>
      <c r="C7" s="13">
        <v>1355</v>
      </c>
      <c r="D7" s="13">
        <v>1247</v>
      </c>
      <c r="E7" s="13">
        <v>1562</v>
      </c>
      <c r="F7" s="90">
        <f>IFERROR(E7/D7-1,"н/п")</f>
        <v>0.25260625501202894</v>
      </c>
      <c r="G7" s="14"/>
      <c r="H7" s="14"/>
    </row>
    <row r="8" spans="2:8" s="3" customFormat="1" ht="15" x14ac:dyDescent="0.25">
      <c r="C8" s="118"/>
      <c r="D8" s="118"/>
      <c r="E8" s="118"/>
      <c r="F8" s="90"/>
      <c r="G8" s="14"/>
      <c r="H8" s="14"/>
    </row>
    <row r="9" spans="2:8" s="117" customFormat="1" ht="15" x14ac:dyDescent="0.25">
      <c r="B9" s="113" t="s">
        <v>142</v>
      </c>
      <c r="C9" s="114">
        <v>980</v>
      </c>
      <c r="D9" s="114">
        <v>862</v>
      </c>
      <c r="E9" s="114">
        <v>878</v>
      </c>
      <c r="F9" s="115">
        <f>IFERROR(E9/D9-1,"н/п")</f>
        <v>1.8561484918793614E-2</v>
      </c>
      <c r="G9" s="116"/>
      <c r="H9" s="116"/>
    </row>
    <row r="10" spans="2:8" s="3" customFormat="1" ht="15" x14ac:dyDescent="0.25">
      <c r="B10" s="4" t="s">
        <v>143</v>
      </c>
      <c r="C10"/>
      <c r="D10"/>
      <c r="E10"/>
      <c r="F10" s="90"/>
      <c r="G10" s="14"/>
      <c r="H10" s="14"/>
    </row>
    <row r="11" spans="2:8" s="3" customFormat="1" ht="15" x14ac:dyDescent="0.25">
      <c r="B11" s="7" t="s">
        <v>0</v>
      </c>
      <c r="C11" s="2">
        <v>34</v>
      </c>
      <c r="D11" s="2">
        <v>36</v>
      </c>
      <c r="E11" s="2">
        <v>40</v>
      </c>
      <c r="F11" s="90"/>
      <c r="G11" s="14"/>
      <c r="H11" s="14"/>
    </row>
    <row r="12" spans="2:8" s="3" customFormat="1" ht="15" x14ac:dyDescent="0.25">
      <c r="B12" s="7" t="s">
        <v>4</v>
      </c>
      <c r="C12" s="2">
        <v>33</v>
      </c>
      <c r="D12" s="2">
        <v>31</v>
      </c>
      <c r="E12" s="2">
        <v>29</v>
      </c>
      <c r="F12" s="90"/>
      <c r="G12" s="14"/>
      <c r="H12" s="14"/>
    </row>
    <row r="13" spans="2:8" s="3" customFormat="1" ht="15" x14ac:dyDescent="0.25">
      <c r="B13" s="7" t="s">
        <v>1</v>
      </c>
      <c r="C13" s="2">
        <v>28</v>
      </c>
      <c r="D13" s="2">
        <v>26</v>
      </c>
      <c r="E13" s="2">
        <v>23</v>
      </c>
      <c r="F13" s="90"/>
      <c r="G13" s="14"/>
      <c r="H13" s="14"/>
    </row>
    <row r="14" spans="2:8" s="3" customFormat="1" ht="15" x14ac:dyDescent="0.25">
      <c r="B14" s="7" t="s">
        <v>144</v>
      </c>
      <c r="C14" s="2">
        <v>2</v>
      </c>
      <c r="D14" s="2">
        <v>3</v>
      </c>
      <c r="E14" s="2">
        <v>6</v>
      </c>
      <c r="F14" s="90"/>
      <c r="G14" s="14"/>
      <c r="H14" s="14"/>
    </row>
    <row r="15" spans="2:8" s="3" customFormat="1" ht="15" x14ac:dyDescent="0.25">
      <c r="B15" s="7" t="s">
        <v>2</v>
      </c>
      <c r="C15" s="2">
        <v>2</v>
      </c>
      <c r="D15" s="2">
        <v>3</v>
      </c>
      <c r="E15" s="2">
        <v>1</v>
      </c>
      <c r="F15" s="90"/>
      <c r="G15" s="14"/>
      <c r="H15" s="14"/>
    </row>
    <row r="16" spans="2:8" s="3" customFormat="1" ht="15" x14ac:dyDescent="0.25">
      <c r="B16" s="7" t="s">
        <v>110</v>
      </c>
      <c r="C16" s="2">
        <v>1</v>
      </c>
      <c r="D16" s="2">
        <v>1</v>
      </c>
      <c r="E16" s="2">
        <v>1</v>
      </c>
      <c r="F16" s="90"/>
      <c r="G16" s="14"/>
      <c r="H16" s="14"/>
    </row>
    <row r="17" spans="1:8" ht="15" x14ac:dyDescent="0.25">
      <c r="G17"/>
      <c r="H17"/>
    </row>
    <row r="18" spans="1:8" ht="15" x14ac:dyDescent="0.25">
      <c r="B18" s="87" t="s">
        <v>3</v>
      </c>
      <c r="C18" s="84">
        <v>12.5</v>
      </c>
      <c r="D18" s="84">
        <v>12.9</v>
      </c>
      <c r="E18" s="85">
        <v>14.3</v>
      </c>
      <c r="F18" s="90">
        <f>IFERROR(E18/D18-1,"н/п")</f>
        <v>0.10852713178294571</v>
      </c>
      <c r="G18"/>
      <c r="H18"/>
    </row>
    <row r="19" spans="1:8" ht="15" x14ac:dyDescent="0.25">
      <c r="A19" s="86"/>
      <c r="B19" s="83" t="s">
        <v>111</v>
      </c>
      <c r="C19" s="88">
        <v>5.3E-3</v>
      </c>
      <c r="D19" s="88">
        <v>1.9799999999999998E-2</v>
      </c>
      <c r="E19" s="88">
        <v>3.4000000000000002E-3</v>
      </c>
      <c r="F19" s="91" t="s">
        <v>119</v>
      </c>
      <c r="G19"/>
      <c r="H19"/>
    </row>
    <row r="20" spans="1:8" x14ac:dyDescent="0.2">
      <c r="B20" s="7"/>
      <c r="C20" s="7"/>
      <c r="D20" s="8"/>
      <c r="E20" s="9"/>
    </row>
    <row r="21" spans="1:8" ht="16.5" x14ac:dyDescent="0.2">
      <c r="B21" s="5" t="s">
        <v>146</v>
      </c>
      <c r="C21" s="6">
        <f t="shared" ref="C21:D21" si="0">C22</f>
        <v>136</v>
      </c>
      <c r="D21" s="6">
        <f t="shared" si="0"/>
        <v>98</v>
      </c>
      <c r="E21" s="6">
        <v>225</v>
      </c>
      <c r="F21" s="90">
        <f>IFERROR(E21/D21-1,"н/п")</f>
        <v>1.295918367346939</v>
      </c>
    </row>
    <row r="22" spans="1:8" ht="17.25" x14ac:dyDescent="0.25">
      <c r="B22" s="2" t="s">
        <v>148</v>
      </c>
      <c r="C22" s="2">
        <v>136</v>
      </c>
      <c r="D22" s="2">
        <v>98</v>
      </c>
      <c r="E22" s="2">
        <v>140</v>
      </c>
      <c r="F22" s="90">
        <f>IFERROR(E22/D22-1,"н/п")</f>
        <v>0.4285714285714286</v>
      </c>
      <c r="G22"/>
    </row>
    <row r="23" spans="1:8" ht="15" x14ac:dyDescent="0.25">
      <c r="B23" s="2"/>
      <c r="C23" s="2"/>
      <c r="D23" s="2"/>
      <c r="E23" s="2"/>
      <c r="F23" s="90"/>
      <c r="G23"/>
    </row>
    <row r="24" spans="1:8" ht="17.25" x14ac:dyDescent="0.25">
      <c r="B24" s="10" t="s">
        <v>145</v>
      </c>
      <c r="C24" s="11">
        <v>2021</v>
      </c>
      <c r="D24" s="11">
        <v>2022</v>
      </c>
      <c r="E24" s="11">
        <v>2023</v>
      </c>
      <c r="F24" s="90"/>
      <c r="G24"/>
    </row>
    <row r="25" spans="1:8" ht="15" x14ac:dyDescent="0.25">
      <c r="G25"/>
    </row>
    <row r="26" spans="1:8" ht="15" x14ac:dyDescent="0.25">
      <c r="B26" s="92" t="s">
        <v>124</v>
      </c>
      <c r="C26" s="92">
        <v>305</v>
      </c>
      <c r="D26" s="92">
        <v>289</v>
      </c>
      <c r="E26" s="92">
        <v>374</v>
      </c>
      <c r="F26" s="90">
        <f t="shared" ref="F26:F48" si="1">IFERROR(E26/D26-1,"н/п")</f>
        <v>0.29411764705882359</v>
      </c>
      <c r="G26"/>
    </row>
    <row r="27" spans="1:8" ht="15" x14ac:dyDescent="0.25">
      <c r="B27" s="1" t="s">
        <v>120</v>
      </c>
      <c r="C27" s="1">
        <v>158</v>
      </c>
      <c r="D27" s="1">
        <v>147</v>
      </c>
      <c r="E27" s="1">
        <v>247</v>
      </c>
      <c r="F27" s="90">
        <f>IFERROR(E27/D27-1,"н/п")</f>
        <v>0.6802721088435375</v>
      </c>
      <c r="G27"/>
    </row>
    <row r="28" spans="1:8" ht="15" x14ac:dyDescent="0.25">
      <c r="B28" s="1" t="s">
        <v>122</v>
      </c>
      <c r="C28" s="1">
        <v>76</v>
      </c>
      <c r="D28" s="1">
        <v>76</v>
      </c>
      <c r="E28" s="1">
        <v>90</v>
      </c>
      <c r="F28" s="90">
        <f>IFERROR(E28/D28-1,"н/п")</f>
        <v>0.18421052631578938</v>
      </c>
      <c r="G28"/>
    </row>
    <row r="29" spans="1:8" ht="15" x14ac:dyDescent="0.25">
      <c r="B29" s="1" t="s">
        <v>121</v>
      </c>
      <c r="C29" s="1">
        <v>71</v>
      </c>
      <c r="D29" s="1">
        <v>66</v>
      </c>
      <c r="E29" s="1">
        <v>37</v>
      </c>
      <c r="F29" s="90">
        <f>IFERROR(E29/D29-1,"н/п")</f>
        <v>-0.43939393939393945</v>
      </c>
      <c r="G29"/>
    </row>
    <row r="30" spans="1:8" ht="15" x14ac:dyDescent="0.25">
      <c r="G30"/>
    </row>
    <row r="31" spans="1:8" ht="15" x14ac:dyDescent="0.25">
      <c r="B31" s="92" t="s">
        <v>131</v>
      </c>
      <c r="C31" s="92">
        <v>201</v>
      </c>
      <c r="D31" s="92">
        <v>217</v>
      </c>
      <c r="E31" s="92">
        <v>309</v>
      </c>
      <c r="F31" s="90">
        <f t="shared" si="1"/>
        <v>0.42396313364055294</v>
      </c>
      <c r="G31"/>
    </row>
    <row r="32" spans="1:8" ht="15" x14ac:dyDescent="0.25">
      <c r="B32" s="1" t="s">
        <v>132</v>
      </c>
      <c r="C32" s="1">
        <v>89</v>
      </c>
      <c r="D32" s="1">
        <v>80</v>
      </c>
      <c r="E32" s="1">
        <v>131</v>
      </c>
      <c r="F32" s="90">
        <f t="shared" si="1"/>
        <v>0.63749999999999996</v>
      </c>
      <c r="G32"/>
    </row>
    <row r="33" spans="2:9" ht="15" x14ac:dyDescent="0.25">
      <c r="B33" s="1" t="s">
        <v>133</v>
      </c>
      <c r="C33" s="1">
        <v>37</v>
      </c>
      <c r="D33" s="1">
        <v>63</v>
      </c>
      <c r="E33" s="1">
        <v>64</v>
      </c>
      <c r="F33" s="90">
        <f t="shared" si="1"/>
        <v>1.5873015873015817E-2</v>
      </c>
      <c r="G33"/>
    </row>
    <row r="34" spans="2:9" ht="15" x14ac:dyDescent="0.25">
      <c r="B34" s="1" t="s">
        <v>134</v>
      </c>
      <c r="C34" s="1">
        <v>9</v>
      </c>
      <c r="D34" s="1">
        <v>11</v>
      </c>
      <c r="E34" s="1">
        <v>35</v>
      </c>
      <c r="F34" s="90">
        <f t="shared" si="1"/>
        <v>2.1818181818181817</v>
      </c>
      <c r="G34"/>
    </row>
    <row r="35" spans="2:9" ht="15" x14ac:dyDescent="0.25">
      <c r="B35" s="1" t="s">
        <v>135</v>
      </c>
      <c r="C35" s="1">
        <v>17</v>
      </c>
      <c r="D35" s="1">
        <v>17</v>
      </c>
      <c r="E35" s="1">
        <v>35</v>
      </c>
      <c r="F35" s="90">
        <f t="shared" si="1"/>
        <v>1.0588235294117645</v>
      </c>
      <c r="G35"/>
    </row>
    <row r="36" spans="2:9" ht="15" x14ac:dyDescent="0.25">
      <c r="B36" s="1" t="s">
        <v>136</v>
      </c>
      <c r="C36" s="1">
        <v>22</v>
      </c>
      <c r="D36" s="1">
        <v>22</v>
      </c>
      <c r="E36" s="1">
        <v>21</v>
      </c>
      <c r="F36" s="90">
        <f t="shared" si="1"/>
        <v>-4.5454545454545414E-2</v>
      </c>
      <c r="G36"/>
    </row>
    <row r="37" spans="2:9" ht="15" x14ac:dyDescent="0.25">
      <c r="B37" s="1" t="s">
        <v>137</v>
      </c>
      <c r="C37" s="1">
        <v>11</v>
      </c>
      <c r="D37" s="1">
        <v>11</v>
      </c>
      <c r="E37" s="1">
        <v>13</v>
      </c>
      <c r="F37" s="90">
        <f t="shared" si="1"/>
        <v>0.18181818181818188</v>
      </c>
      <c r="G37"/>
    </row>
    <row r="38" spans="2:9" ht="15" x14ac:dyDescent="0.25">
      <c r="B38" s="1" t="s">
        <v>138</v>
      </c>
      <c r="C38" s="1">
        <v>6</v>
      </c>
      <c r="D38" s="1">
        <v>6</v>
      </c>
      <c r="E38" s="1">
        <v>6</v>
      </c>
      <c r="F38" s="90">
        <f t="shared" si="1"/>
        <v>0</v>
      </c>
      <c r="G38"/>
    </row>
    <row r="39" spans="2:9" ht="15" x14ac:dyDescent="0.25">
      <c r="B39" s="1" t="s">
        <v>139</v>
      </c>
      <c r="C39" s="1">
        <v>2</v>
      </c>
      <c r="D39" s="1">
        <v>2</v>
      </c>
      <c r="E39" s="1">
        <v>2</v>
      </c>
      <c r="F39" s="90">
        <f>IFERROR(E39/D39-1,"н/п")</f>
        <v>0</v>
      </c>
      <c r="G39"/>
      <c r="I39" s="93"/>
    </row>
    <row r="40" spans="2:9" ht="15" x14ac:dyDescent="0.25">
      <c r="B40" s="1" t="s">
        <v>130</v>
      </c>
      <c r="C40" s="1">
        <v>8</v>
      </c>
      <c r="D40" s="1">
        <v>5</v>
      </c>
      <c r="E40" s="1">
        <v>2</v>
      </c>
      <c r="F40" s="90">
        <f>IFERROR(E40/D40-1,"н/п")</f>
        <v>-0.6</v>
      </c>
      <c r="G40"/>
    </row>
    <row r="41" spans="2:9" ht="15" x14ac:dyDescent="0.25">
      <c r="G41"/>
    </row>
    <row r="42" spans="2:9" ht="15" x14ac:dyDescent="0.25">
      <c r="B42" s="92" t="s">
        <v>125</v>
      </c>
      <c r="C42" s="92">
        <v>101.6</v>
      </c>
      <c r="D42" s="92">
        <v>102.3</v>
      </c>
      <c r="E42" s="92">
        <v>105.4</v>
      </c>
      <c r="F42" s="90">
        <f t="shared" si="1"/>
        <v>3.0303030303030498E-2</v>
      </c>
      <c r="G42"/>
    </row>
    <row r="43" spans="2:9" ht="15" x14ac:dyDescent="0.25">
      <c r="B43" s="1" t="s">
        <v>123</v>
      </c>
      <c r="C43" s="1">
        <v>58</v>
      </c>
      <c r="D43" s="1">
        <v>63</v>
      </c>
      <c r="E43" s="1">
        <v>61</v>
      </c>
      <c r="F43" s="90">
        <f t="shared" si="1"/>
        <v>-3.1746031746031744E-2</v>
      </c>
      <c r="G43"/>
    </row>
    <row r="44" spans="2:9" ht="15" x14ac:dyDescent="0.25">
      <c r="B44" s="1" t="s">
        <v>126</v>
      </c>
      <c r="C44" s="1">
        <v>16</v>
      </c>
      <c r="D44" s="1">
        <v>17</v>
      </c>
      <c r="E44" s="1">
        <v>20</v>
      </c>
      <c r="F44" s="90">
        <f t="shared" si="1"/>
        <v>0.17647058823529416</v>
      </c>
      <c r="G44"/>
    </row>
    <row r="45" spans="2:9" ht="15" x14ac:dyDescent="0.25">
      <c r="B45" s="1" t="s">
        <v>127</v>
      </c>
      <c r="C45" s="1">
        <v>10</v>
      </c>
      <c r="D45" s="1">
        <v>10</v>
      </c>
      <c r="E45" s="1">
        <v>9</v>
      </c>
      <c r="F45" s="90">
        <f t="shared" si="1"/>
        <v>-9.9999999999999978E-2</v>
      </c>
      <c r="G45"/>
    </row>
    <row r="46" spans="2:9" ht="15" x14ac:dyDescent="0.25">
      <c r="B46" s="1" t="s">
        <v>128</v>
      </c>
      <c r="C46" s="1">
        <v>11</v>
      </c>
      <c r="D46" s="1">
        <v>5</v>
      </c>
      <c r="E46" s="1">
        <v>7</v>
      </c>
      <c r="F46" s="90">
        <f>IFERROR(E46/D46-1,"н/п")</f>
        <v>0.39999999999999991</v>
      </c>
      <c r="G46"/>
    </row>
    <row r="47" spans="2:9" ht="15" x14ac:dyDescent="0.25">
      <c r="B47" s="1" t="s">
        <v>129</v>
      </c>
      <c r="C47" s="1">
        <v>6</v>
      </c>
      <c r="D47" s="1">
        <v>6</v>
      </c>
      <c r="E47" s="1">
        <v>7</v>
      </c>
      <c r="F47" s="90">
        <f t="shared" si="1"/>
        <v>0.16666666666666674</v>
      </c>
      <c r="G47"/>
    </row>
    <row r="48" spans="2:9" ht="15" x14ac:dyDescent="0.25">
      <c r="B48" s="1" t="s">
        <v>130</v>
      </c>
      <c r="C48" s="1">
        <v>1</v>
      </c>
      <c r="D48" s="1">
        <v>1</v>
      </c>
      <c r="E48" s="1">
        <v>1</v>
      </c>
      <c r="F48" s="90">
        <f t="shared" si="1"/>
        <v>0</v>
      </c>
      <c r="G48"/>
    </row>
    <row r="49" spans="1:7" ht="15" x14ac:dyDescent="0.25">
      <c r="G49"/>
    </row>
    <row r="50" spans="1:7" ht="15" x14ac:dyDescent="0.25">
      <c r="B50" s="12" t="s">
        <v>113</v>
      </c>
      <c r="C50" s="5"/>
      <c r="D50" s="5"/>
      <c r="E50" s="5"/>
    </row>
    <row r="52" spans="1:7" ht="80.45" customHeight="1" x14ac:dyDescent="0.2">
      <c r="A52" s="82" t="s">
        <v>114</v>
      </c>
      <c r="B52" s="119" t="s">
        <v>115</v>
      </c>
      <c r="C52" s="119"/>
      <c r="D52" s="119"/>
      <c r="E52" s="119"/>
    </row>
    <row r="53" spans="1:7" ht="58.5" customHeight="1" x14ac:dyDescent="0.2">
      <c r="A53" s="82"/>
      <c r="B53" s="119" t="s">
        <v>141</v>
      </c>
      <c r="C53" s="119"/>
      <c r="D53" s="119"/>
      <c r="E53" s="119"/>
    </row>
    <row r="54" spans="1:7" ht="128.25" customHeight="1" x14ac:dyDescent="0.2">
      <c r="A54" s="82" t="s">
        <v>116</v>
      </c>
      <c r="B54" s="119" t="s">
        <v>147</v>
      </c>
      <c r="C54" s="119"/>
      <c r="D54" s="119"/>
      <c r="E54" s="119"/>
    </row>
    <row r="55" spans="1:7" ht="24.75" customHeight="1" x14ac:dyDescent="0.2">
      <c r="A55" s="82">
        <v>3</v>
      </c>
      <c r="B55" s="119" t="s">
        <v>140</v>
      </c>
      <c r="C55" s="119"/>
      <c r="D55" s="119"/>
      <c r="E55" s="119"/>
    </row>
    <row r="57" spans="1:7" ht="75.95" customHeight="1" x14ac:dyDescent="0.2"/>
    <row r="63" spans="1:7" ht="31.5" customHeight="1" x14ac:dyDescent="0.2"/>
  </sheetData>
  <mergeCells count="4">
    <mergeCell ref="B52:E52"/>
    <mergeCell ref="B54:E54"/>
    <mergeCell ref="B55:E55"/>
    <mergeCell ref="B53:E5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МСФО</vt:lpstr>
      <vt:lpstr>ОПУ</vt:lpstr>
      <vt:lpstr>ОДДС</vt:lpstr>
      <vt:lpstr>Операционные показатели</vt:lpstr>
      <vt:lpstr>ОДДС!CashFlows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Лапшина Елена Владимировна</dc:creator>
  <cp:lastModifiedBy>Лапшина Елена Владимировна</cp:lastModifiedBy>
  <dcterms:created xsi:type="dcterms:W3CDTF">2024-04-04T08:52:13Z</dcterms:created>
  <dcterms:modified xsi:type="dcterms:W3CDTF">2024-05-20T09:43:15Z</dcterms:modified>
</cp:coreProperties>
</file>